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2332" windowHeight="12000" tabRatio="579" firstSheet="1" activeTab="6"/>
  </bookViews>
  <sheets>
    <sheet name="К ЗАЩИТЕ бюджета" sheetId="18" r:id="rId1"/>
    <sheet name="КФО 2" sheetId="8" r:id="rId2"/>
    <sheet name="КФО 5" sheetId="7" r:id="rId3"/>
    <sheet name="КФО 4" sheetId="5" r:id="rId4"/>
    <sheet name="расшифровка 6" sheetId="14" state="hidden" r:id="rId5"/>
    <sheet name="ПРОВЕРКА" sheetId="6" r:id="rId6"/>
    <sheet name="ПЕЧАТЬ СВОД" sheetId="12" r:id="rId7"/>
    <sheet name="ПЕЧАТЬ ПЛАН" sheetId="9" r:id="rId8"/>
    <sheet name="Пояснительная з..." sheetId="21" r:id="rId9"/>
  </sheets>
  <externalReferences>
    <externalReference r:id="rId10"/>
  </externalReferences>
  <definedNames>
    <definedName name="Z_63B711E9_39A0_47D2_97F4_E0A9C4058238_.wvu.Cols" localSheetId="0" hidden="1">'К ЗАЩИТЕ бюджета'!$T$1:$Y$65532</definedName>
    <definedName name="Z_63B711E9_39A0_47D2_97F4_E0A9C4058238_.wvu.Rows" localSheetId="0" hidden="1">'К ЗАЩИТЕ бюджета'!#REF!,'К ЗАЩИТЕ бюджета'!#REF!,'К ЗАЩИТЕ бюджета'!#REF!</definedName>
    <definedName name="Z_AA8E7AEC_5842_4C88_86F7_9A24EAAE0396_.wvu.Cols" localSheetId="0" hidden="1">'К ЗАЩИТЕ бюджета'!$P$1:$X$65532,'К ЗАЩИТЕ бюджета'!$Z$1:$Z$65532</definedName>
    <definedName name="Z_AA8E7AEC_5842_4C88_86F7_9A24EAAE0396_.wvu.PrintArea" localSheetId="0" hidden="1">'К ЗАЩИТЕ бюджета'!$A$1:$O$67</definedName>
    <definedName name="_xlnm.Print_Titles" localSheetId="0">'К ЗАЩИТЕ бюджета'!$1:$3</definedName>
    <definedName name="название">'ПЕЧАТЬ ПЛАН'!$S$8:$S$9</definedName>
    <definedName name="наименование">'ПЕЧАТЬ ПЛАН'!$S$8:$S$9</definedName>
    <definedName name="_xlnm.Print_Area" localSheetId="0">'К ЗАЩИТЕ бюджета'!$A$1:$O$70</definedName>
    <definedName name="_xlnm.Print_Area" localSheetId="1">'КФО 2'!$A$1:$J$957</definedName>
    <definedName name="_xlnm.Print_Area" localSheetId="3">'КФО 4'!$A$1:$J$1156</definedName>
    <definedName name="_xlnm.Print_Area" localSheetId="2">'КФО 5'!$A$1:$J$500</definedName>
    <definedName name="_xlnm.Print_Area" localSheetId="7">'ПЕЧАТЬ ПЛАН'!$A$1:$N$223</definedName>
    <definedName name="_xlnm.Print_Area" localSheetId="6">'ПЕЧАТЬ СВОД'!$A$1:$K$68</definedName>
    <definedName name="_xlnm.Print_Area" localSheetId="8">'Пояснительная з...'!$A$1:$E$274</definedName>
    <definedName name="_xlnm.Print_Area" localSheetId="5">ПРОВЕРКА!$A$1:$J$56</definedName>
    <definedName name="_xlnm.Print_Area" localSheetId="4">'расшифровка 6'!$A$1:$J$397</definedName>
    <definedName name="С_УЧЕТОМ_ИЗМЕНЕНИЙ">'ПЕЧАТЬ ПЛАН'!$S$9</definedName>
    <definedName name="статус">'ПЕЧАТЬ ПЛАН'!$S$8:$S$9</definedName>
  </definedNames>
  <calcPr calcId="124519"/>
</workbook>
</file>

<file path=xl/calcChain.xml><?xml version="1.0" encoding="utf-8"?>
<calcChain xmlns="http://schemas.openxmlformats.org/spreadsheetml/2006/main">
  <c r="H423" i="8"/>
  <c r="H425"/>
  <c r="K113" i="9"/>
  <c r="I365" i="8"/>
  <c r="J365"/>
  <c r="H365"/>
  <c r="H306" i="5"/>
  <c r="H262"/>
  <c r="H258"/>
  <c r="H241"/>
  <c r="H227"/>
  <c r="H533" i="8"/>
  <c r="H250"/>
  <c r="H96" i="5" l="1"/>
  <c r="H197"/>
  <c r="H195"/>
  <c r="H194"/>
  <c r="H142"/>
  <c r="H143"/>
  <c r="H23"/>
  <c r="H15"/>
  <c r="G15" i="12"/>
  <c r="H935" i="8" l="1"/>
  <c r="H709"/>
  <c r="H651"/>
  <c r="H252"/>
  <c r="H239"/>
  <c r="I931" i="5"/>
  <c r="J931"/>
  <c r="H931"/>
  <c r="I930"/>
  <c r="I932"/>
  <c r="H403"/>
  <c r="H169"/>
  <c r="H24"/>
  <c r="H16"/>
  <c r="L195" i="9" l="1"/>
  <c r="M195"/>
  <c r="K195"/>
  <c r="E274" i="21" l="1"/>
  <c r="D97"/>
  <c r="D96"/>
  <c r="D37"/>
  <c r="C3" l="1"/>
  <c r="B3"/>
  <c r="F9"/>
  <c r="F41"/>
  <c r="D98"/>
  <c r="F102"/>
  <c r="D156"/>
  <c r="D157"/>
  <c r="D171"/>
  <c r="D183"/>
  <c r="D195"/>
  <c r="D207"/>
  <c r="D220"/>
  <c r="D232"/>
  <c r="D244"/>
  <c r="D256"/>
  <c r="D268"/>
  <c r="E276"/>
  <c r="F302"/>
  <c r="D303"/>
  <c r="E306"/>
  <c r="E308"/>
  <c r="D269" l="1"/>
  <c r="D208"/>
  <c r="D270" l="1"/>
  <c r="D272" s="1"/>
  <c r="D304" s="1"/>
  <c r="I47" i="12" l="1"/>
  <c r="K47"/>
  <c r="G117"/>
  <c r="E51"/>
  <c r="D51"/>
  <c r="I54"/>
  <c r="K54"/>
  <c r="G66"/>
  <c r="I66"/>
  <c r="G113"/>
  <c r="G114"/>
  <c r="G115"/>
  <c r="G116"/>
  <c r="G118"/>
  <c r="G121"/>
  <c r="G123"/>
  <c r="G124"/>
  <c r="G125"/>
  <c r="G128"/>
  <c r="G129"/>
  <c r="C1188" i="5" l="1"/>
  <c r="C1189"/>
  <c r="C1184"/>
  <c r="C989" i="8"/>
  <c r="C984"/>
  <c r="H933" i="5"/>
  <c r="G196" l="1"/>
  <c r="G931" l="1"/>
  <c r="M938" i="8"/>
  <c r="N940" s="1"/>
  <c r="G935" s="1"/>
  <c r="M937"/>
  <c r="G238" i="7"/>
  <c r="I174" i="9" l="1"/>
  <c r="I173"/>
  <c r="I172"/>
  <c r="M178"/>
  <c r="L178"/>
  <c r="Q42"/>
  <c r="S89" s="1"/>
  <c r="R42"/>
  <c r="T89" s="1"/>
  <c r="P42"/>
  <c r="R89" s="1"/>
  <c r="H1138" i="5"/>
  <c r="I919"/>
  <c r="I1143" s="1"/>
  <c r="J919"/>
  <c r="J1143" s="1"/>
  <c r="H919"/>
  <c r="G913"/>
  <c r="G914"/>
  <c r="G915"/>
  <c r="G916"/>
  <c r="G917"/>
  <c r="G918"/>
  <c r="G912"/>
  <c r="H860"/>
  <c r="G846"/>
  <c r="G847"/>
  <c r="G848"/>
  <c r="G849"/>
  <c r="G850"/>
  <c r="H842"/>
  <c r="G817"/>
  <c r="G818"/>
  <c r="G819"/>
  <c r="G820"/>
  <c r="G821"/>
  <c r="G822"/>
  <c r="G823"/>
  <c r="G824"/>
  <c r="G825"/>
  <c r="G826"/>
  <c r="G827"/>
  <c r="I813"/>
  <c r="J813"/>
  <c r="H813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785"/>
  <c r="I783"/>
  <c r="J783"/>
  <c r="H783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8"/>
  <c r="G779"/>
  <c r="G780"/>
  <c r="G781"/>
  <c r="G782"/>
  <c r="G777"/>
  <c r="G751"/>
  <c r="H749"/>
  <c r="G716"/>
  <c r="G717"/>
  <c r="G718"/>
  <c r="G719"/>
  <c r="G720"/>
  <c r="G721"/>
  <c r="G722"/>
  <c r="G723"/>
  <c r="G724"/>
  <c r="G725"/>
  <c r="G726"/>
  <c r="G727"/>
  <c r="G728"/>
  <c r="H701"/>
  <c r="G670"/>
  <c r="G671"/>
  <c r="G672"/>
  <c r="G673"/>
  <c r="G674"/>
  <c r="G675"/>
  <c r="G676"/>
  <c r="G677"/>
  <c r="G678"/>
  <c r="G679"/>
  <c r="G680"/>
  <c r="G681"/>
  <c r="G682"/>
  <c r="G683"/>
  <c r="G684"/>
  <c r="G685"/>
  <c r="G643"/>
  <c r="G644"/>
  <c r="G645"/>
  <c r="G646"/>
  <c r="G647"/>
  <c r="G648"/>
  <c r="G649"/>
  <c r="H845" i="8"/>
  <c r="H875"/>
  <c r="H888"/>
  <c r="G850"/>
  <c r="G851"/>
  <c r="G852"/>
  <c r="G853"/>
  <c r="G854"/>
  <c r="G855"/>
  <c r="G856"/>
  <c r="G857"/>
  <c r="G858"/>
  <c r="G859"/>
  <c r="G860"/>
  <c r="G861"/>
  <c r="I845"/>
  <c r="J84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785"/>
  <c r="G784"/>
  <c r="G545"/>
  <c r="G546"/>
  <c r="G547"/>
  <c r="G548"/>
  <c r="G549"/>
  <c r="G550"/>
  <c r="G551"/>
  <c r="G552"/>
  <c r="H609"/>
  <c r="G588"/>
  <c r="G589"/>
  <c r="G590"/>
  <c r="G591"/>
  <c r="G592"/>
  <c r="G593"/>
  <c r="G594"/>
  <c r="G595"/>
  <c r="G596"/>
  <c r="G597"/>
  <c r="G598"/>
  <c r="G599"/>
  <c r="G600"/>
  <c r="G601"/>
  <c r="G602"/>
  <c r="G60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20"/>
  <c r="G621"/>
  <c r="G622"/>
  <c r="G623"/>
  <c r="G624"/>
  <c r="G625"/>
  <c r="G626"/>
  <c r="G627"/>
  <c r="G628"/>
  <c r="G629"/>
  <c r="I782"/>
  <c r="J782"/>
  <c r="H782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H1143" i="5" l="1"/>
  <c r="F79" i="12" s="1"/>
  <c r="F129" s="1"/>
  <c r="C1190" i="5"/>
  <c r="F74" i="12"/>
  <c r="F124" s="1"/>
  <c r="C1185" i="5"/>
  <c r="H861"/>
  <c r="G686" l="1"/>
  <c r="G687"/>
  <c r="G688"/>
  <c r="G689"/>
  <c r="G690"/>
  <c r="G691"/>
  <c r="G692"/>
  <c r="G693"/>
  <c r="G694"/>
  <c r="G641"/>
  <c r="G642"/>
  <c r="G650"/>
  <c r="G651"/>
  <c r="G652"/>
  <c r="H636"/>
  <c r="G602"/>
  <c r="G603"/>
  <c r="G604"/>
  <c r="G605"/>
  <c r="G606"/>
  <c r="G607"/>
  <c r="G608"/>
  <c r="G609"/>
  <c r="G610"/>
  <c r="G611"/>
  <c r="G612"/>
  <c r="G613"/>
  <c r="I388"/>
  <c r="J388"/>
  <c r="I402"/>
  <c r="J402"/>
  <c r="I448"/>
  <c r="J448"/>
  <c r="I464"/>
  <c r="J464"/>
  <c r="I474"/>
  <c r="J474"/>
  <c r="I496"/>
  <c r="J496"/>
  <c r="I506"/>
  <c r="J506"/>
  <c r="I515"/>
  <c r="J515"/>
  <c r="I534"/>
  <c r="J534"/>
  <c r="I554"/>
  <c r="J554"/>
  <c r="H554"/>
  <c r="H534"/>
  <c r="H515"/>
  <c r="H506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55"/>
  <c r="I473" l="1"/>
  <c r="J473"/>
  <c r="I587"/>
  <c r="J587"/>
  <c r="H587"/>
  <c r="G517"/>
  <c r="G518"/>
  <c r="G519"/>
  <c r="G520"/>
  <c r="G521"/>
  <c r="G522"/>
  <c r="G523"/>
  <c r="G524"/>
  <c r="G525"/>
  <c r="G526"/>
  <c r="G527"/>
  <c r="G528"/>
  <c r="G529"/>
  <c r="G530"/>
  <c r="G531"/>
  <c r="G508" l="1"/>
  <c r="G509"/>
  <c r="G510"/>
  <c r="G511"/>
  <c r="G512"/>
  <c r="H345"/>
  <c r="H337"/>
  <c r="H323"/>
  <c r="G332"/>
  <c r="G333"/>
  <c r="H303"/>
  <c r="G317"/>
  <c r="G318"/>
  <c r="G319"/>
  <c r="G320"/>
  <c r="G321"/>
  <c r="I303"/>
  <c r="J303"/>
  <c r="I274"/>
  <c r="J274"/>
  <c r="H274"/>
  <c r="G276"/>
  <c r="G277"/>
  <c r="G278"/>
  <c r="G279"/>
  <c r="G280"/>
  <c r="G281"/>
  <c r="G275"/>
  <c r="G206"/>
  <c r="I208"/>
  <c r="J208"/>
  <c r="H208"/>
  <c r="G207"/>
  <c r="G205"/>
  <c r="H188"/>
  <c r="G187"/>
  <c r="G186"/>
  <c r="G185"/>
  <c r="H358" l="1"/>
  <c r="H200" i="8" l="1"/>
  <c r="I200"/>
  <c r="J200"/>
  <c r="G199"/>
  <c r="G198"/>
  <c r="G197"/>
  <c r="H920" l="1"/>
  <c r="I920"/>
  <c r="I947" s="1"/>
  <c r="J920"/>
  <c r="J947" s="1"/>
  <c r="H947" l="1"/>
  <c r="G912"/>
  <c r="G913"/>
  <c r="G914"/>
  <c r="G915"/>
  <c r="G916"/>
  <c r="G917"/>
  <c r="G918"/>
  <c r="G919"/>
  <c r="H357"/>
  <c r="I294"/>
  <c r="J294"/>
  <c r="H294"/>
  <c r="G314"/>
  <c r="G315"/>
  <c r="G316"/>
  <c r="G317"/>
  <c r="G318"/>
  <c r="G319"/>
  <c r="G320"/>
  <c r="G321"/>
  <c r="G322"/>
  <c r="G323"/>
  <c r="G307"/>
  <c r="G308"/>
  <c r="G309"/>
  <c r="G310"/>
  <c r="G311"/>
  <c r="G312"/>
  <c r="G313"/>
  <c r="G324"/>
  <c r="G325"/>
  <c r="G326"/>
  <c r="G327"/>
  <c r="H492"/>
  <c r="I454"/>
  <c r="J454"/>
  <c r="H454"/>
  <c r="H411"/>
  <c r="H422"/>
  <c r="I422"/>
  <c r="J422"/>
  <c r="I492"/>
  <c r="J492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55"/>
  <c r="G449"/>
  <c r="G450"/>
  <c r="G451"/>
  <c r="G452"/>
  <c r="G453"/>
  <c r="G430"/>
  <c r="G431"/>
  <c r="G432"/>
  <c r="G433"/>
  <c r="G434"/>
  <c r="G435"/>
  <c r="G424"/>
  <c r="G425"/>
  <c r="G426"/>
  <c r="G427"/>
  <c r="G428"/>
  <c r="G429"/>
  <c r="G436"/>
  <c r="G437"/>
  <c r="G438"/>
  <c r="G439"/>
  <c r="G440"/>
  <c r="G441"/>
  <c r="G442"/>
  <c r="G443"/>
  <c r="G444"/>
  <c r="I411"/>
  <c r="J411"/>
  <c r="J526" s="1"/>
  <c r="G413"/>
  <c r="G414"/>
  <c r="G415"/>
  <c r="G416"/>
  <c r="G417"/>
  <c r="G418"/>
  <c r="I273"/>
  <c r="J273"/>
  <c r="H273"/>
  <c r="G275"/>
  <c r="G276"/>
  <c r="G277"/>
  <c r="G278"/>
  <c r="G279"/>
  <c r="G280"/>
  <c r="G274"/>
  <c r="H180"/>
  <c r="G178"/>
  <c r="G179"/>
  <c r="G177"/>
  <c r="J79" i="12" l="1"/>
  <c r="J129" s="1"/>
  <c r="C990" i="8"/>
  <c r="I526"/>
  <c r="H526"/>
  <c r="I170" i="9"/>
  <c r="I169"/>
  <c r="I168"/>
  <c r="I269" i="7" l="1"/>
  <c r="M24" i="18" s="1"/>
  <c r="J269" i="7"/>
  <c r="N24" i="18" s="1"/>
  <c r="H269" i="7"/>
  <c r="L24" i="18" s="1"/>
  <c r="I257" i="7"/>
  <c r="J257"/>
  <c r="H257"/>
  <c r="G261"/>
  <c r="G262"/>
  <c r="G263"/>
  <c r="G264"/>
  <c r="G265"/>
  <c r="G266"/>
  <c r="G267"/>
  <c r="G268"/>
  <c r="G270"/>
  <c r="G271"/>
  <c r="G272"/>
  <c r="G273"/>
  <c r="G274"/>
  <c r="G275"/>
  <c r="G276"/>
  <c r="G215" i="8"/>
  <c r="G216"/>
  <c r="G217"/>
  <c r="G218"/>
  <c r="H333"/>
  <c r="I349"/>
  <c r="J349"/>
  <c r="H349"/>
  <c r="I357"/>
  <c r="J357"/>
  <c r="G152"/>
  <c r="F152" s="1"/>
  <c r="G266"/>
  <c r="G267"/>
  <c r="G268"/>
  <c r="G253"/>
  <c r="G254"/>
  <c r="G255"/>
  <c r="G256"/>
  <c r="G241"/>
  <c r="G242"/>
  <c r="G243"/>
  <c r="G244"/>
  <c r="H231"/>
  <c r="H206" s="1"/>
  <c r="G235"/>
  <c r="G306"/>
  <c r="G328"/>
  <c r="G304"/>
  <c r="H391" l="1"/>
  <c r="G344"/>
  <c r="G345"/>
  <c r="G346"/>
  <c r="G347"/>
  <c r="G358"/>
  <c r="G356"/>
  <c r="G355"/>
  <c r="G354"/>
  <c r="G353"/>
  <c r="G352"/>
  <c r="G351"/>
  <c r="G350"/>
  <c r="G348"/>
  <c r="G343"/>
  <c r="G342"/>
  <c r="G341"/>
  <c r="G340"/>
  <c r="G339"/>
  <c r="G338"/>
  <c r="G337"/>
  <c r="G336"/>
  <c r="G335"/>
  <c r="G334"/>
  <c r="J333"/>
  <c r="J391" s="1"/>
  <c r="I333"/>
  <c r="I391" s="1"/>
  <c r="G332"/>
  <c r="G331"/>
  <c r="G330"/>
  <c r="G329"/>
  <c r="G305"/>
  <c r="G303"/>
  <c r="G302"/>
  <c r="G301"/>
  <c r="G300"/>
  <c r="G299"/>
  <c r="G298"/>
  <c r="G297"/>
  <c r="G296"/>
  <c r="G295"/>
  <c r="G313" i="5" l="1"/>
  <c r="G312"/>
  <c r="G311"/>
  <c r="G308"/>
  <c r="G309"/>
  <c r="H367"/>
  <c r="H368" s="1"/>
  <c r="G348"/>
  <c r="G349"/>
  <c r="G350"/>
  <c r="G351"/>
  <c r="G352"/>
  <c r="G353"/>
  <c r="I345"/>
  <c r="J345"/>
  <c r="G346"/>
  <c r="G347"/>
  <c r="G354"/>
  <c r="G355"/>
  <c r="G356"/>
  <c r="G342"/>
  <c r="G343"/>
  <c r="G344"/>
  <c r="I337"/>
  <c r="J337"/>
  <c r="I323"/>
  <c r="J323"/>
  <c r="G314"/>
  <c r="G228"/>
  <c r="G225"/>
  <c r="G244"/>
  <c r="F197"/>
  <c r="K197" s="1"/>
  <c r="F145"/>
  <c r="G203" i="7"/>
  <c r="G204"/>
  <c r="G205"/>
  <c r="G206"/>
  <c r="G226"/>
  <c r="G227"/>
  <c r="G228"/>
  <c r="G229"/>
  <c r="G225"/>
  <c r="H342"/>
  <c r="I342"/>
  <c r="J342"/>
  <c r="I331"/>
  <c r="J331"/>
  <c r="J330" s="1"/>
  <c r="N16" i="18" s="1"/>
  <c r="H331" i="7"/>
  <c r="G333"/>
  <c r="G334"/>
  <c r="G335"/>
  <c r="G336"/>
  <c r="G337"/>
  <c r="G338"/>
  <c r="H323"/>
  <c r="I323"/>
  <c r="J323"/>
  <c r="G326"/>
  <c r="G327"/>
  <c r="J358" i="5" l="1"/>
  <c r="H330" i="7"/>
  <c r="L16" i="18" s="1"/>
  <c r="I358" i="5"/>
  <c r="J359" i="7"/>
  <c r="I330"/>
  <c r="H251"/>
  <c r="H281" s="1"/>
  <c r="G256"/>
  <c r="G255"/>
  <c r="G254"/>
  <c r="G253"/>
  <c r="G252"/>
  <c r="J251"/>
  <c r="J281" s="1"/>
  <c r="I251"/>
  <c r="I281" s="1"/>
  <c r="G259"/>
  <c r="G258"/>
  <c r="G233"/>
  <c r="G224"/>
  <c r="G230"/>
  <c r="G231"/>
  <c r="G213"/>
  <c r="J221"/>
  <c r="I221"/>
  <c r="H221"/>
  <c r="G220"/>
  <c r="G219"/>
  <c r="G218"/>
  <c r="G217"/>
  <c r="J216"/>
  <c r="I216"/>
  <c r="I487" s="1"/>
  <c r="H216"/>
  <c r="I118"/>
  <c r="J118"/>
  <c r="H118"/>
  <c r="H110"/>
  <c r="G119"/>
  <c r="G120"/>
  <c r="G121"/>
  <c r="G114"/>
  <c r="G115"/>
  <c r="G116"/>
  <c r="G117"/>
  <c r="J110"/>
  <c r="I110"/>
  <c r="I123" s="1"/>
  <c r="G111"/>
  <c r="G112"/>
  <c r="H104"/>
  <c r="H97"/>
  <c r="G108"/>
  <c r="G107"/>
  <c r="G106"/>
  <c r="G105"/>
  <c r="J104"/>
  <c r="N13" i="18" s="1"/>
  <c r="I104" i="7"/>
  <c r="M13" i="18" s="1"/>
  <c r="G103" i="7"/>
  <c r="G102"/>
  <c r="G101"/>
  <c r="G100"/>
  <c r="G99"/>
  <c r="G98"/>
  <c r="J97"/>
  <c r="I97"/>
  <c r="I1074" i="5"/>
  <c r="J1074"/>
  <c r="H217"/>
  <c r="I217"/>
  <c r="J217"/>
  <c r="H359" i="7" l="1"/>
  <c r="L14" i="18"/>
  <c r="H487" i="7"/>
  <c r="N14" i="18"/>
  <c r="J487" i="7"/>
  <c r="M14" i="18"/>
  <c r="M16"/>
  <c r="I359" i="7"/>
  <c r="L13" i="18"/>
  <c r="L15"/>
  <c r="I109" i="7"/>
  <c r="M15" i="18"/>
  <c r="J109" i="7"/>
  <c r="N15" i="18"/>
  <c r="J123" i="7"/>
  <c r="H123"/>
  <c r="H109"/>
  <c r="G174" i="5"/>
  <c r="G246"/>
  <c r="G237" i="8"/>
  <c r="F921" i="5"/>
  <c r="G237" i="7"/>
  <c r="H124" l="1"/>
  <c r="H483" s="1"/>
  <c r="G310" i="5"/>
  <c r="G864" i="8"/>
  <c r="G865"/>
  <c r="G866"/>
  <c r="G867"/>
  <c r="G868"/>
  <c r="G682"/>
  <c r="G683"/>
  <c r="G684"/>
  <c r="G685"/>
  <c r="G686"/>
  <c r="G378"/>
  <c r="G379"/>
  <c r="G380"/>
  <c r="G381"/>
  <c r="G382"/>
  <c r="G383"/>
  <c r="G553"/>
  <c r="G554"/>
  <c r="G555"/>
  <c r="G556"/>
  <c r="G557"/>
  <c r="G558"/>
  <c r="G559"/>
  <c r="G560"/>
  <c r="I910"/>
  <c r="I946" s="1"/>
  <c r="J910"/>
  <c r="J946" s="1"/>
  <c r="G923"/>
  <c r="G924"/>
  <c r="G925"/>
  <c r="G926"/>
  <c r="G927"/>
  <c r="H910"/>
  <c r="H946" s="1"/>
  <c r="J78" i="12" s="1"/>
  <c r="J128" s="1"/>
  <c r="G909" i="8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891"/>
  <c r="G252"/>
  <c r="G257"/>
  <c r="G258"/>
  <c r="G236"/>
  <c r="G234"/>
  <c r="G233"/>
  <c r="G232"/>
  <c r="J231"/>
  <c r="J206" s="1"/>
  <c r="I231"/>
  <c r="I206" s="1"/>
  <c r="G222"/>
  <c r="G223"/>
  <c r="G224"/>
  <c r="G225"/>
  <c r="G189"/>
  <c r="F189" s="1"/>
  <c r="G307" i="5"/>
  <c r="I240"/>
  <c r="J240"/>
  <c r="H240"/>
  <c r="H219" s="1"/>
  <c r="K219" s="1"/>
  <c r="G245"/>
  <c r="I1012"/>
  <c r="J1012"/>
  <c r="H1012"/>
  <c r="I1132"/>
  <c r="J1132"/>
  <c r="H1132"/>
  <c r="G1131"/>
  <c r="G1130"/>
  <c r="I1120"/>
  <c r="J1120"/>
  <c r="H1120"/>
  <c r="I1101"/>
  <c r="J1101"/>
  <c r="H1101"/>
  <c r="G1122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H1074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H968"/>
  <c r="H1134" s="1"/>
  <c r="I968"/>
  <c r="I1134" s="1"/>
  <c r="J968"/>
  <c r="J1134" s="1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1"/>
  <c r="G1010"/>
  <c r="G978"/>
  <c r="G977"/>
  <c r="G976"/>
  <c r="G975"/>
  <c r="G974"/>
  <c r="G973"/>
  <c r="G971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H910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900"/>
  <c r="G899"/>
  <c r="G898"/>
  <c r="G897"/>
  <c r="G896"/>
  <c r="G895"/>
  <c r="G894"/>
  <c r="G893"/>
  <c r="G892"/>
  <c r="G891"/>
  <c r="G890"/>
  <c r="G889"/>
  <c r="G888"/>
  <c r="G887"/>
  <c r="G886"/>
  <c r="G866"/>
  <c r="G865"/>
  <c r="G864"/>
  <c r="I910"/>
  <c r="I1142" s="1"/>
  <c r="J910"/>
  <c r="J1142" s="1"/>
  <c r="G863"/>
  <c r="G901"/>
  <c r="G902"/>
  <c r="G903"/>
  <c r="G904"/>
  <c r="G905"/>
  <c r="G906"/>
  <c r="G907"/>
  <c r="G908"/>
  <c r="G909"/>
  <c r="H496"/>
  <c r="H388"/>
  <c r="H402"/>
  <c r="H448"/>
  <c r="H464"/>
  <c r="H474"/>
  <c r="G488"/>
  <c r="G487"/>
  <c r="G486"/>
  <c r="G485"/>
  <c r="G484"/>
  <c r="G483"/>
  <c r="G482"/>
  <c r="G481"/>
  <c r="G480"/>
  <c r="G479"/>
  <c r="G478"/>
  <c r="G477"/>
  <c r="G457"/>
  <c r="G456"/>
  <c r="G455"/>
  <c r="G454"/>
  <c r="G453"/>
  <c r="G452"/>
  <c r="G451"/>
  <c r="G450"/>
  <c r="G449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04"/>
  <c r="G470"/>
  <c r="G469"/>
  <c r="G468"/>
  <c r="G467"/>
  <c r="G466"/>
  <c r="G465"/>
  <c r="G463"/>
  <c r="G462"/>
  <c r="G461"/>
  <c r="G460"/>
  <c r="G459"/>
  <c r="G458"/>
  <c r="G420"/>
  <c r="G419"/>
  <c r="G418"/>
  <c r="G417"/>
  <c r="G416"/>
  <c r="G415"/>
  <c r="G414"/>
  <c r="G413"/>
  <c r="G412"/>
  <c r="G411"/>
  <c r="G410"/>
  <c r="G409"/>
  <c r="G408"/>
  <c r="G407"/>
  <c r="G406"/>
  <c r="G405"/>
  <c r="G398"/>
  <c r="G397"/>
  <c r="G396"/>
  <c r="G395"/>
  <c r="G394"/>
  <c r="G393"/>
  <c r="G392"/>
  <c r="G391"/>
  <c r="G390"/>
  <c r="G336"/>
  <c r="G335"/>
  <c r="G334"/>
  <c r="G360"/>
  <c r="G361"/>
  <c r="G362"/>
  <c r="G76" i="12" l="1"/>
  <c r="G126" s="1"/>
  <c r="I1135" i="5"/>
  <c r="I1133" s="1"/>
  <c r="H1135"/>
  <c r="G77" i="12" s="1"/>
  <c r="G127" s="1"/>
  <c r="J1135" i="5"/>
  <c r="J1133" s="1"/>
  <c r="H473"/>
  <c r="H504" s="1"/>
  <c r="H588" s="1"/>
  <c r="H1142"/>
  <c r="G221"/>
  <c r="G231"/>
  <c r="G232"/>
  <c r="G233"/>
  <c r="G234"/>
  <c r="I219"/>
  <c r="J219"/>
  <c r="G242"/>
  <c r="G235"/>
  <c r="H1133" l="1"/>
  <c r="G80" i="12"/>
  <c r="G81"/>
  <c r="F78"/>
  <c r="F128" s="1"/>
  <c r="Q90" i="9"/>
  <c r="K90" s="1"/>
  <c r="K89" s="1"/>
  <c r="F49" i="18"/>
  <c r="G49"/>
  <c r="E49"/>
  <c r="C49"/>
  <c r="C28"/>
  <c r="F6" i="12" l="1"/>
  <c r="G242" i="7" l="1"/>
  <c r="G662" i="8"/>
  <c r="G663"/>
  <c r="G687"/>
  <c r="G688"/>
  <c r="G689"/>
  <c r="G690"/>
  <c r="G691"/>
  <c r="G692"/>
  <c r="G693"/>
  <c r="G694"/>
  <c r="G695"/>
  <c r="G619"/>
  <c r="G542"/>
  <c r="G543"/>
  <c r="G544"/>
  <c r="G561"/>
  <c r="G562"/>
  <c r="G563"/>
  <c r="G564"/>
  <c r="G565"/>
  <c r="G316" i="5"/>
  <c r="F142" l="1"/>
  <c r="F196" l="1"/>
  <c r="H22" i="8"/>
  <c r="C967" s="1"/>
  <c r="C966"/>
  <c r="C997" l="1"/>
  <c r="H72" i="5"/>
  <c r="C1174" s="1"/>
  <c r="C1168" l="1"/>
  <c r="C1167"/>
  <c r="C1197" l="1"/>
  <c r="K16" i="8"/>
  <c r="L128" i="9" l="1"/>
  <c r="M128"/>
  <c r="K128"/>
  <c r="I22" i="8"/>
  <c r="L16" s="1"/>
  <c r="J22"/>
  <c r="M16" s="1"/>
  <c r="G733" i="5" l="1"/>
  <c r="G732"/>
  <c r="G731"/>
  <c r="G730"/>
  <c r="G729"/>
  <c r="G715"/>
  <c r="G834"/>
  <c r="G833"/>
  <c r="G832"/>
  <c r="G831"/>
  <c r="G830"/>
  <c r="G972"/>
  <c r="G967"/>
  <c r="G621"/>
  <c r="G620"/>
  <c r="G619"/>
  <c r="G618"/>
  <c r="G617"/>
  <c r="G616"/>
  <c r="G615"/>
  <c r="G614"/>
  <c r="G601"/>
  <c r="G600"/>
  <c r="G338"/>
  <c r="G331"/>
  <c r="G330"/>
  <c r="G339"/>
  <c r="G329"/>
  <c r="G328"/>
  <c r="G327"/>
  <c r="G326"/>
  <c r="G325"/>
  <c r="G289"/>
  <c r="G570" i="8"/>
  <c r="G569"/>
  <c r="G568"/>
  <c r="G567"/>
  <c r="G566"/>
  <c r="G541"/>
  <c r="G540"/>
  <c r="G539"/>
  <c r="G538"/>
  <c r="G632"/>
  <c r="G631"/>
  <c r="G630"/>
  <c r="G703"/>
  <c r="G702"/>
  <c r="G701"/>
  <c r="G700"/>
  <c r="G699"/>
  <c r="G698"/>
  <c r="G697"/>
  <c r="G696"/>
  <c r="G661"/>
  <c r="G660"/>
  <c r="G659"/>
  <c r="G387"/>
  <c r="G386"/>
  <c r="G385"/>
  <c r="G384"/>
  <c r="G214"/>
  <c r="G213"/>
  <c r="G212"/>
  <c r="G211"/>
  <c r="G210"/>
  <c r="G209"/>
  <c r="G208"/>
  <c r="G207"/>
  <c r="G220" i="5"/>
  <c r="G222"/>
  <c r="G223"/>
  <c r="G224"/>
  <c r="G226"/>
  <c r="G227"/>
  <c r="G229"/>
  <c r="G230"/>
  <c r="G236"/>
  <c r="G237"/>
  <c r="G238"/>
  <c r="G239"/>
  <c r="G241"/>
  <c r="G243"/>
  <c r="AE937" i="8" l="1"/>
  <c r="AF937" s="1"/>
  <c r="AE935"/>
  <c r="AF935" s="1"/>
  <c r="AE933"/>
  <c r="AF933" s="1"/>
  <c r="AE936"/>
  <c r="AF936" s="1"/>
  <c r="T938"/>
  <c r="U938"/>
  <c r="V938"/>
  <c r="W938"/>
  <c r="X938"/>
  <c r="Y938"/>
  <c r="Z938"/>
  <c r="AA938"/>
  <c r="AB938"/>
  <c r="AC938"/>
  <c r="AD938"/>
  <c r="S938"/>
  <c r="AE929"/>
  <c r="T934"/>
  <c r="U934"/>
  <c r="V934"/>
  <c r="W934"/>
  <c r="X934"/>
  <c r="Y934"/>
  <c r="Z934"/>
  <c r="AA934"/>
  <c r="AB934"/>
  <c r="AC934"/>
  <c r="AD934"/>
  <c r="S934"/>
  <c r="I70" i="12"/>
  <c r="AE934" i="8" l="1"/>
  <c r="AE938"/>
  <c r="V749" i="5"/>
  <c r="G714"/>
  <c r="G734"/>
  <c r="G735"/>
  <c r="G736"/>
  <c r="G737"/>
  <c r="G738"/>
  <c r="G624"/>
  <c r="G625"/>
  <c r="G626"/>
  <c r="G627"/>
  <c r="M35" i="9" l="1"/>
  <c r="L35"/>
  <c r="J52" i="6" l="1"/>
  <c r="I52"/>
  <c r="J21"/>
  <c r="I21"/>
  <c r="I5"/>
  <c r="I31" s="1"/>
  <c r="J5"/>
  <c r="J31" s="1"/>
  <c r="H5"/>
  <c r="H40" s="1"/>
  <c r="H31" l="1"/>
  <c r="I40"/>
  <c r="J40"/>
  <c r="H21"/>
  <c r="G241" i="7"/>
  <c r="G243"/>
  <c r="T504" i="5" l="1"/>
  <c r="T587"/>
  <c r="U928"/>
  <c r="V928"/>
  <c r="W928"/>
  <c r="X928"/>
  <c r="Y928"/>
  <c r="Z928"/>
  <c r="AA928"/>
  <c r="AB928"/>
  <c r="AC928"/>
  <c r="AD928"/>
  <c r="AE928"/>
  <c r="AF928"/>
  <c r="AG928"/>
  <c r="AH928"/>
  <c r="T928"/>
  <c r="AI921"/>
  <c r="AJ921" s="1"/>
  <c r="AI933"/>
  <c r="U860"/>
  <c r="V860"/>
  <c r="W860"/>
  <c r="X860"/>
  <c r="Y860"/>
  <c r="Z860"/>
  <c r="AA860"/>
  <c r="AB860"/>
  <c r="AC860"/>
  <c r="AD860"/>
  <c r="AE860"/>
  <c r="AF860"/>
  <c r="AG860"/>
  <c r="AH860"/>
  <c r="T860"/>
  <c r="U842"/>
  <c r="V842"/>
  <c r="W842"/>
  <c r="X842"/>
  <c r="Y842"/>
  <c r="Z842"/>
  <c r="AA842"/>
  <c r="AB842"/>
  <c r="AC842"/>
  <c r="AD842"/>
  <c r="AE842"/>
  <c r="AF842"/>
  <c r="AG842"/>
  <c r="AH842"/>
  <c r="T842"/>
  <c r="T749"/>
  <c r="U749"/>
  <c r="W749"/>
  <c r="X749"/>
  <c r="Y749"/>
  <c r="Z749"/>
  <c r="AA749"/>
  <c r="AB749"/>
  <c r="AC749"/>
  <c r="AD749"/>
  <c r="AE749"/>
  <c r="AF749"/>
  <c r="AG749"/>
  <c r="AH749"/>
  <c r="U701"/>
  <c r="V701"/>
  <c r="W701"/>
  <c r="X701"/>
  <c r="Y701"/>
  <c r="Z701"/>
  <c r="AA701"/>
  <c r="AB701"/>
  <c r="AC701"/>
  <c r="AD701"/>
  <c r="AE701"/>
  <c r="AF701"/>
  <c r="AG701"/>
  <c r="AH701"/>
  <c r="T701"/>
  <c r="U660"/>
  <c r="U1140" s="1"/>
  <c r="V660"/>
  <c r="V1140" s="1"/>
  <c r="W660"/>
  <c r="W1140" s="1"/>
  <c r="X660"/>
  <c r="X1140" s="1"/>
  <c r="Y660"/>
  <c r="Y1140" s="1"/>
  <c r="Z660"/>
  <c r="Z1140" s="1"/>
  <c r="AA660"/>
  <c r="AA1140" s="1"/>
  <c r="AB660"/>
  <c r="AB1140" s="1"/>
  <c r="AC660"/>
  <c r="AC1140" s="1"/>
  <c r="AD660"/>
  <c r="AD1140" s="1"/>
  <c r="AE660"/>
  <c r="AE1140" s="1"/>
  <c r="AF660"/>
  <c r="AF1140" s="1"/>
  <c r="AG660"/>
  <c r="AG1140" s="1"/>
  <c r="AH660"/>
  <c r="AH1140" s="1"/>
  <c r="T660"/>
  <c r="T1140" s="1"/>
  <c r="AI596"/>
  <c r="AJ596" s="1"/>
  <c r="AI597"/>
  <c r="AJ597" s="1"/>
  <c r="AI598"/>
  <c r="AJ598" s="1"/>
  <c r="AI599"/>
  <c r="AJ599" s="1"/>
  <c r="AI622"/>
  <c r="AJ622" s="1"/>
  <c r="AI623"/>
  <c r="AJ623" s="1"/>
  <c r="AI628"/>
  <c r="AJ628" s="1"/>
  <c r="AI629"/>
  <c r="AJ629" s="1"/>
  <c r="AI630"/>
  <c r="AJ630" s="1"/>
  <c r="AI631"/>
  <c r="AJ631" s="1"/>
  <c r="AI632"/>
  <c r="AJ632" s="1"/>
  <c r="AI633"/>
  <c r="AJ633" s="1"/>
  <c r="AI634"/>
  <c r="AJ634" s="1"/>
  <c r="AI635"/>
  <c r="AJ635" s="1"/>
  <c r="U636"/>
  <c r="U1139" s="1"/>
  <c r="V636"/>
  <c r="V1139" s="1"/>
  <c r="W636"/>
  <c r="W1139" s="1"/>
  <c r="X636"/>
  <c r="X1139" s="1"/>
  <c r="Y636"/>
  <c r="Y1139" s="1"/>
  <c r="Z636"/>
  <c r="Z1139" s="1"/>
  <c r="AA636"/>
  <c r="AA1139" s="1"/>
  <c r="AB636"/>
  <c r="AB1139" s="1"/>
  <c r="AC636"/>
  <c r="AC1139" s="1"/>
  <c r="AD636"/>
  <c r="AD1139" s="1"/>
  <c r="AE636"/>
  <c r="AE1139" s="1"/>
  <c r="AF636"/>
  <c r="AF1139" s="1"/>
  <c r="AG636"/>
  <c r="AG1139" s="1"/>
  <c r="AH636"/>
  <c r="AH1139" s="1"/>
  <c r="T636"/>
  <c r="T1139" s="1"/>
  <c r="U1133"/>
  <c r="V1133"/>
  <c r="W1133"/>
  <c r="X1133"/>
  <c r="Y1133"/>
  <c r="Z1133"/>
  <c r="AA1133"/>
  <c r="AB1133"/>
  <c r="AC1133"/>
  <c r="AD1133"/>
  <c r="AE1133"/>
  <c r="AF1133"/>
  <c r="AG1133"/>
  <c r="AH1133"/>
  <c r="T1133"/>
  <c r="AI965"/>
  <c r="AJ965" s="1"/>
  <c r="AI966"/>
  <c r="AJ966" s="1"/>
  <c r="AI1068"/>
  <c r="AJ1068" s="1"/>
  <c r="AI1069"/>
  <c r="AJ1069" s="1"/>
  <c r="AI1070"/>
  <c r="AJ1070" s="1"/>
  <c r="AI1071"/>
  <c r="AJ1071" s="1"/>
  <c r="AI1072"/>
  <c r="AJ1072" s="1"/>
  <c r="AI1073"/>
  <c r="AJ1073" s="1"/>
  <c r="AI1074"/>
  <c r="AJ1074" s="1"/>
  <c r="AI1075"/>
  <c r="AJ1075" s="1"/>
  <c r="AI1123"/>
  <c r="AJ1123" s="1"/>
  <c r="AI1124"/>
  <c r="AJ1124" s="1"/>
  <c r="AI1125"/>
  <c r="AJ1125" s="1"/>
  <c r="AI1126"/>
  <c r="AJ1126" s="1"/>
  <c r="AI1127"/>
  <c r="AJ1127" s="1"/>
  <c r="AI1128"/>
  <c r="AJ1128" s="1"/>
  <c r="AI1129"/>
  <c r="AJ1129" s="1"/>
  <c r="AI1132"/>
  <c r="AJ1132" s="1"/>
  <c r="AI940"/>
  <c r="AJ940" s="1"/>
  <c r="AI939"/>
  <c r="AJ939" s="1"/>
  <c r="AI938"/>
  <c r="AJ938" s="1"/>
  <c r="AI937"/>
  <c r="AJ937" s="1"/>
  <c r="AI936"/>
  <c r="AJ936" s="1"/>
  <c r="AI927"/>
  <c r="AJ927" s="1"/>
  <c r="AI926"/>
  <c r="AJ926" s="1"/>
  <c r="AI925"/>
  <c r="AJ925" s="1"/>
  <c r="AI924"/>
  <c r="AJ924" s="1"/>
  <c r="AI923"/>
  <c r="AJ923" s="1"/>
  <c r="AI922"/>
  <c r="AJ922" s="1"/>
  <c r="AI852"/>
  <c r="AJ852" s="1"/>
  <c r="AI853"/>
  <c r="AJ853" s="1"/>
  <c r="AI854"/>
  <c r="AJ854" s="1"/>
  <c r="AI855"/>
  <c r="AJ855" s="1"/>
  <c r="AI856"/>
  <c r="AJ856" s="1"/>
  <c r="AI857"/>
  <c r="AJ857" s="1"/>
  <c r="AI858"/>
  <c r="AJ858" s="1"/>
  <c r="AI859"/>
  <c r="AJ859" s="1"/>
  <c r="AI851"/>
  <c r="AJ851" s="1"/>
  <c r="AI845"/>
  <c r="AJ845" s="1"/>
  <c r="AI844"/>
  <c r="AJ844" s="1"/>
  <c r="AI829"/>
  <c r="AJ829" s="1"/>
  <c r="AI835"/>
  <c r="AJ835" s="1"/>
  <c r="AI836"/>
  <c r="AJ836" s="1"/>
  <c r="AI837"/>
  <c r="AJ837" s="1"/>
  <c r="AI838"/>
  <c r="AJ838" s="1"/>
  <c r="AI839"/>
  <c r="AJ839" s="1"/>
  <c r="AI840"/>
  <c r="AJ840" s="1"/>
  <c r="AI841"/>
  <c r="AJ841" s="1"/>
  <c r="AI828"/>
  <c r="AJ828" s="1"/>
  <c r="AI816"/>
  <c r="AJ816" s="1"/>
  <c r="AI815"/>
  <c r="AJ815" s="1"/>
  <c r="AI705"/>
  <c r="AJ705" s="1"/>
  <c r="AI706"/>
  <c r="AJ706" s="1"/>
  <c r="AI707"/>
  <c r="AJ707" s="1"/>
  <c r="AI708"/>
  <c r="AJ708" s="1"/>
  <c r="AI709"/>
  <c r="AJ709" s="1"/>
  <c r="AI710"/>
  <c r="AJ710" s="1"/>
  <c r="AI711"/>
  <c r="AJ711" s="1"/>
  <c r="AI712"/>
  <c r="AJ712" s="1"/>
  <c r="AI713"/>
  <c r="AJ713" s="1"/>
  <c r="AI739"/>
  <c r="AJ739" s="1"/>
  <c r="AI740"/>
  <c r="AJ740" s="1"/>
  <c r="AI741"/>
  <c r="AJ741" s="1"/>
  <c r="AI742"/>
  <c r="AJ742" s="1"/>
  <c r="AI743"/>
  <c r="AJ743" s="1"/>
  <c r="AI744"/>
  <c r="AJ744" s="1"/>
  <c r="AI745"/>
  <c r="AJ745" s="1"/>
  <c r="AI746"/>
  <c r="AJ746" s="1"/>
  <c r="AI747"/>
  <c r="AJ747" s="1"/>
  <c r="AI748"/>
  <c r="AJ748" s="1"/>
  <c r="AI704"/>
  <c r="AJ704" s="1"/>
  <c r="AI703"/>
  <c r="AJ703" s="1"/>
  <c r="AI698"/>
  <c r="AJ698" s="1"/>
  <c r="AI699"/>
  <c r="AJ699" s="1"/>
  <c r="AI700"/>
  <c r="AJ700" s="1"/>
  <c r="AI697"/>
  <c r="AJ697" s="1"/>
  <c r="AI696"/>
  <c r="AJ696" s="1"/>
  <c r="AI695"/>
  <c r="AJ695" s="1"/>
  <c r="AI669"/>
  <c r="AJ669" s="1"/>
  <c r="AI668"/>
  <c r="AJ668" s="1"/>
  <c r="AI667"/>
  <c r="AJ667" s="1"/>
  <c r="AI666"/>
  <c r="AJ666" s="1"/>
  <c r="AI665"/>
  <c r="AJ665" s="1"/>
  <c r="AI664"/>
  <c r="AJ664" s="1"/>
  <c r="AI663"/>
  <c r="AJ663" s="1"/>
  <c r="AI639"/>
  <c r="AJ639" s="1"/>
  <c r="AI640"/>
  <c r="AJ640" s="1"/>
  <c r="AI653"/>
  <c r="AJ653" s="1"/>
  <c r="AI654"/>
  <c r="AJ654" s="1"/>
  <c r="AI655"/>
  <c r="AJ655" s="1"/>
  <c r="AI656"/>
  <c r="AJ656" s="1"/>
  <c r="AI657"/>
  <c r="AJ657" s="1"/>
  <c r="AI658"/>
  <c r="AJ658" s="1"/>
  <c r="AI659"/>
  <c r="AJ659" s="1"/>
  <c r="AI638"/>
  <c r="AJ638" s="1"/>
  <c r="C981" i="8"/>
  <c r="G361"/>
  <c r="G362"/>
  <c r="G221"/>
  <c r="G226"/>
  <c r="G227"/>
  <c r="G228"/>
  <c r="G229"/>
  <c r="AI1139" i="5" l="1"/>
  <c r="AI1140"/>
  <c r="AI928"/>
  <c r="AF861"/>
  <c r="AF1141" s="1"/>
  <c r="AF1146" s="1"/>
  <c r="AB861"/>
  <c r="AB1141" s="1"/>
  <c r="AB1146" s="1"/>
  <c r="X861"/>
  <c r="X1141" s="1"/>
  <c r="X1146" s="1"/>
  <c r="AI1133"/>
  <c r="AG861"/>
  <c r="AG1141" s="1"/>
  <c r="AG1146" s="1"/>
  <c r="AC861"/>
  <c r="AC1141" s="1"/>
  <c r="AC1146" s="1"/>
  <c r="Y861"/>
  <c r="Y1141" s="1"/>
  <c r="Y1146" s="1"/>
  <c r="U861"/>
  <c r="U1141" s="1"/>
  <c r="U1146" s="1"/>
  <c r="T861"/>
  <c r="T1141" s="1"/>
  <c r="AH861"/>
  <c r="AH1141" s="1"/>
  <c r="AH1146" s="1"/>
  <c r="AD861"/>
  <c r="AD1141" s="1"/>
  <c r="AD1146" s="1"/>
  <c r="Z861"/>
  <c r="Z1141" s="1"/>
  <c r="Z1146" s="1"/>
  <c r="V861"/>
  <c r="V1141" s="1"/>
  <c r="V1146" s="1"/>
  <c r="AE861"/>
  <c r="AE1141" s="1"/>
  <c r="AE1146" s="1"/>
  <c r="AA861"/>
  <c r="AA1141" s="1"/>
  <c r="AA1146" s="1"/>
  <c r="W861"/>
  <c r="W1141" s="1"/>
  <c r="W1146" s="1"/>
  <c r="AI636"/>
  <c r="AI595"/>
  <c r="AJ595" s="1"/>
  <c r="U587"/>
  <c r="V587"/>
  <c r="W587"/>
  <c r="X587"/>
  <c r="Y587"/>
  <c r="Z587"/>
  <c r="AA587"/>
  <c r="AB587"/>
  <c r="AC587"/>
  <c r="AD587"/>
  <c r="AE587"/>
  <c r="AF587"/>
  <c r="AG587"/>
  <c r="AH587"/>
  <c r="T588"/>
  <c r="U504"/>
  <c r="V504"/>
  <c r="W504"/>
  <c r="X504"/>
  <c r="Y504"/>
  <c r="Z504"/>
  <c r="AA504"/>
  <c r="AB504"/>
  <c r="AC504"/>
  <c r="AD504"/>
  <c r="AE504"/>
  <c r="AF504"/>
  <c r="AG504"/>
  <c r="AH504"/>
  <c r="AI388"/>
  <c r="AI389"/>
  <c r="AJ389" s="1"/>
  <c r="AI399"/>
  <c r="AJ399" s="1"/>
  <c r="AI400"/>
  <c r="AJ400" s="1"/>
  <c r="AI401"/>
  <c r="AJ401" s="1"/>
  <c r="AI402"/>
  <c r="AI403"/>
  <c r="AJ403" s="1"/>
  <c r="AI471"/>
  <c r="AJ471" s="1"/>
  <c r="AI472"/>
  <c r="AJ472" s="1"/>
  <c r="AI473"/>
  <c r="AI474"/>
  <c r="AJ474" s="1"/>
  <c r="AI475"/>
  <c r="AJ475" s="1"/>
  <c r="AI476"/>
  <c r="AJ476" s="1"/>
  <c r="AI489"/>
  <c r="AJ489" s="1"/>
  <c r="AI490"/>
  <c r="AJ490" s="1"/>
  <c r="AI491"/>
  <c r="AJ491" s="1"/>
  <c r="AI492"/>
  <c r="AJ492" s="1"/>
  <c r="AI493"/>
  <c r="AJ493" s="1"/>
  <c r="AI494"/>
  <c r="AJ494" s="1"/>
  <c r="AI495"/>
  <c r="AJ495" s="1"/>
  <c r="AI496"/>
  <c r="AJ496" s="1"/>
  <c r="AI497"/>
  <c r="AJ497" s="1"/>
  <c r="AI498"/>
  <c r="AJ498" s="1"/>
  <c r="AI499"/>
  <c r="AJ499" s="1"/>
  <c r="AI500"/>
  <c r="AJ500" s="1"/>
  <c r="AI501"/>
  <c r="AJ501" s="1"/>
  <c r="AI502"/>
  <c r="AJ502" s="1"/>
  <c r="AI503"/>
  <c r="AJ503" s="1"/>
  <c r="AI505"/>
  <c r="AJ505" s="1"/>
  <c r="AI506"/>
  <c r="AI507"/>
  <c r="AJ507" s="1"/>
  <c r="AI513"/>
  <c r="AJ513" s="1"/>
  <c r="AI514"/>
  <c r="AJ514" s="1"/>
  <c r="AI515"/>
  <c r="AI516"/>
  <c r="AJ516" s="1"/>
  <c r="AI532"/>
  <c r="AJ532" s="1"/>
  <c r="AI533"/>
  <c r="AJ533" s="1"/>
  <c r="AI534"/>
  <c r="AI535"/>
  <c r="AJ535" s="1"/>
  <c r="AI536"/>
  <c r="AJ536" s="1"/>
  <c r="AI537"/>
  <c r="AJ537" s="1"/>
  <c r="AI538"/>
  <c r="AJ538" s="1"/>
  <c r="AI539"/>
  <c r="AJ539" s="1"/>
  <c r="AI540"/>
  <c r="AJ540" s="1"/>
  <c r="AI541"/>
  <c r="AJ541" s="1"/>
  <c r="AI542"/>
  <c r="AJ542" s="1"/>
  <c r="AI543"/>
  <c r="AJ543" s="1"/>
  <c r="AI544"/>
  <c r="AJ544" s="1"/>
  <c r="AI545"/>
  <c r="AJ545" s="1"/>
  <c r="AI546"/>
  <c r="AJ546" s="1"/>
  <c r="AI547"/>
  <c r="AJ547" s="1"/>
  <c r="AI548"/>
  <c r="AJ548" s="1"/>
  <c r="AI549"/>
  <c r="AJ549" s="1"/>
  <c r="AI550"/>
  <c r="AJ550" s="1"/>
  <c r="AI551"/>
  <c r="AJ551" s="1"/>
  <c r="AI552"/>
  <c r="AJ552" s="1"/>
  <c r="AI553"/>
  <c r="AJ553" s="1"/>
  <c r="AI387"/>
  <c r="AJ387" s="1"/>
  <c r="T381"/>
  <c r="U381"/>
  <c r="V381"/>
  <c r="W381"/>
  <c r="X381"/>
  <c r="Y381"/>
  <c r="Z381"/>
  <c r="AA381"/>
  <c r="AB381"/>
  <c r="AC381"/>
  <c r="AD381"/>
  <c r="AE381"/>
  <c r="AF381"/>
  <c r="AG381"/>
  <c r="AH381"/>
  <c r="AI376"/>
  <c r="AJ376" s="1"/>
  <c r="AI377"/>
  <c r="AJ377" s="1"/>
  <c r="AI378"/>
  <c r="AJ378" s="1"/>
  <c r="AI379"/>
  <c r="AJ379" s="1"/>
  <c r="AI380"/>
  <c r="AJ380" s="1"/>
  <c r="AI375"/>
  <c r="AJ375" s="1"/>
  <c r="U367"/>
  <c r="V367"/>
  <c r="W367"/>
  <c r="X367"/>
  <c r="Y367"/>
  <c r="Z367"/>
  <c r="AA367"/>
  <c r="AB367"/>
  <c r="AC367"/>
  <c r="AD367"/>
  <c r="AE367"/>
  <c r="AF367"/>
  <c r="AG367"/>
  <c r="AH367"/>
  <c r="T367"/>
  <c r="U358"/>
  <c r="V358"/>
  <c r="W358"/>
  <c r="X358"/>
  <c r="Y358"/>
  <c r="Z358"/>
  <c r="AA358"/>
  <c r="AB358"/>
  <c r="AC358"/>
  <c r="AD358"/>
  <c r="AE358"/>
  <c r="AF358"/>
  <c r="AG358"/>
  <c r="AH358"/>
  <c r="T358"/>
  <c r="AI305"/>
  <c r="AJ305" s="1"/>
  <c r="AI306"/>
  <c r="AJ306" s="1"/>
  <c r="AI313"/>
  <c r="AJ313" s="1"/>
  <c r="AI314"/>
  <c r="AJ314" s="1"/>
  <c r="AI315"/>
  <c r="AJ315" s="1"/>
  <c r="AI322"/>
  <c r="AJ322" s="1"/>
  <c r="AI323"/>
  <c r="AJ323" s="1"/>
  <c r="AI324"/>
  <c r="AJ324" s="1"/>
  <c r="AI340"/>
  <c r="AJ340" s="1"/>
  <c r="AI341"/>
  <c r="AJ341" s="1"/>
  <c r="AI357"/>
  <c r="AJ357" s="1"/>
  <c r="AI359"/>
  <c r="AJ359" s="1"/>
  <c r="AI363"/>
  <c r="AJ363" s="1"/>
  <c r="AI364"/>
  <c r="AJ364" s="1"/>
  <c r="AI365"/>
  <c r="AJ365" s="1"/>
  <c r="AI366"/>
  <c r="AJ366" s="1"/>
  <c r="AI369"/>
  <c r="AJ369" s="1"/>
  <c r="AI304"/>
  <c r="AJ304" s="1"/>
  <c r="U296"/>
  <c r="V296"/>
  <c r="W296"/>
  <c r="X296"/>
  <c r="Y296"/>
  <c r="Z296"/>
  <c r="AA296"/>
  <c r="AB296"/>
  <c r="AC296"/>
  <c r="AD296"/>
  <c r="AE296"/>
  <c r="AF296"/>
  <c r="AG296"/>
  <c r="AH296"/>
  <c r="T296"/>
  <c r="U288"/>
  <c r="V288"/>
  <c r="W288"/>
  <c r="X288"/>
  <c r="Y288"/>
  <c r="Z288"/>
  <c r="AA288"/>
  <c r="AB288"/>
  <c r="AC288"/>
  <c r="AD288"/>
  <c r="AE288"/>
  <c r="AF288"/>
  <c r="AG288"/>
  <c r="AH288"/>
  <c r="T288"/>
  <c r="AI220"/>
  <c r="AJ220" s="1"/>
  <c r="AI221"/>
  <c r="AJ221" s="1"/>
  <c r="AI222"/>
  <c r="AJ222" s="1"/>
  <c r="AI223"/>
  <c r="AJ223" s="1"/>
  <c r="AI224"/>
  <c r="AJ224" s="1"/>
  <c r="AI225"/>
  <c r="AJ225" s="1"/>
  <c r="AI226"/>
  <c r="AJ226" s="1"/>
  <c r="AI227"/>
  <c r="AJ227" s="1"/>
  <c r="AI228"/>
  <c r="AJ228" s="1"/>
  <c r="AI229"/>
  <c r="AJ229" s="1"/>
  <c r="AI230"/>
  <c r="AJ230" s="1"/>
  <c r="AI236"/>
  <c r="AJ236" s="1"/>
  <c r="AI237"/>
  <c r="AJ237" s="1"/>
  <c r="AI238"/>
  <c r="AJ238" s="1"/>
  <c r="AI239"/>
  <c r="AJ239" s="1"/>
  <c r="AI240"/>
  <c r="AJ240" s="1"/>
  <c r="AI241"/>
  <c r="AJ241" s="1"/>
  <c r="AI243"/>
  <c r="AJ243" s="1"/>
  <c r="AI246"/>
  <c r="AJ246" s="1"/>
  <c r="AI247"/>
  <c r="AI248"/>
  <c r="AJ248" s="1"/>
  <c r="AI249"/>
  <c r="AJ249" s="1"/>
  <c r="AI250"/>
  <c r="AJ250" s="1"/>
  <c r="AI251"/>
  <c r="AJ251" s="1"/>
  <c r="AI252"/>
  <c r="AJ252" s="1"/>
  <c r="AI253"/>
  <c r="AJ253" s="1"/>
  <c r="AI254"/>
  <c r="AJ254" s="1"/>
  <c r="AI255"/>
  <c r="AJ255" s="1"/>
  <c r="AI256"/>
  <c r="AJ256" s="1"/>
  <c r="AI257"/>
  <c r="AI258"/>
  <c r="AJ258" s="1"/>
  <c r="AI259"/>
  <c r="AJ259" s="1"/>
  <c r="AI260"/>
  <c r="AJ260" s="1"/>
  <c r="AI261"/>
  <c r="AJ261" s="1"/>
  <c r="AI262"/>
  <c r="AJ262" s="1"/>
  <c r="AI263"/>
  <c r="AJ263" s="1"/>
  <c r="AI264"/>
  <c r="AJ264" s="1"/>
  <c r="AI265"/>
  <c r="AJ265" s="1"/>
  <c r="AI266"/>
  <c r="AJ266" s="1"/>
  <c r="AI267"/>
  <c r="AI268"/>
  <c r="AJ268" s="1"/>
  <c r="AI269"/>
  <c r="AJ269" s="1"/>
  <c r="AI270"/>
  <c r="AJ270" s="1"/>
  <c r="AI271"/>
  <c r="AJ271" s="1"/>
  <c r="AI272"/>
  <c r="AJ272" s="1"/>
  <c r="AI273"/>
  <c r="AJ273" s="1"/>
  <c r="AI282"/>
  <c r="AI283"/>
  <c r="AJ283" s="1"/>
  <c r="AI284"/>
  <c r="AJ284" s="1"/>
  <c r="AI285"/>
  <c r="AJ285" s="1"/>
  <c r="AI286"/>
  <c r="AJ286" s="1"/>
  <c r="AI287"/>
  <c r="AJ287" s="1"/>
  <c r="AI289"/>
  <c r="AJ289" s="1"/>
  <c r="AI290"/>
  <c r="AJ290" s="1"/>
  <c r="AI291"/>
  <c r="AJ291" s="1"/>
  <c r="AI292"/>
  <c r="AJ292" s="1"/>
  <c r="AI293"/>
  <c r="AJ293" s="1"/>
  <c r="AI294"/>
  <c r="AJ294" s="1"/>
  <c r="AI295"/>
  <c r="AJ295" s="1"/>
  <c r="U199"/>
  <c r="V199"/>
  <c r="W199"/>
  <c r="X199"/>
  <c r="Y199"/>
  <c r="Z199"/>
  <c r="AA199"/>
  <c r="AB199"/>
  <c r="AC199"/>
  <c r="AD199"/>
  <c r="AE199"/>
  <c r="AF199"/>
  <c r="AG199"/>
  <c r="AH199"/>
  <c r="T199"/>
  <c r="AI196"/>
  <c r="AJ196" s="1"/>
  <c r="AI197"/>
  <c r="AJ197" s="1"/>
  <c r="AI198"/>
  <c r="AJ198" s="1"/>
  <c r="AI195"/>
  <c r="AJ195" s="1"/>
  <c r="AI194"/>
  <c r="AJ194" s="1"/>
  <c r="U179"/>
  <c r="V179"/>
  <c r="W179"/>
  <c r="X179"/>
  <c r="Y179"/>
  <c r="Z179"/>
  <c r="AA179"/>
  <c r="AB179"/>
  <c r="AC179"/>
  <c r="AD179"/>
  <c r="AE179"/>
  <c r="AF179"/>
  <c r="AG179"/>
  <c r="AH179"/>
  <c r="T179"/>
  <c r="AI175"/>
  <c r="AJ175" s="1"/>
  <c r="AI176"/>
  <c r="AJ176" s="1"/>
  <c r="AI177"/>
  <c r="AJ177" s="1"/>
  <c r="AI178"/>
  <c r="AJ178" s="1"/>
  <c r="U188"/>
  <c r="V188"/>
  <c r="W188"/>
  <c r="X188"/>
  <c r="Y188"/>
  <c r="Z188"/>
  <c r="AA188"/>
  <c r="AB188"/>
  <c r="AC188"/>
  <c r="AD188"/>
  <c r="AE188"/>
  <c r="AF188"/>
  <c r="AG188"/>
  <c r="AH188"/>
  <c r="T188"/>
  <c r="AI187"/>
  <c r="AJ187" s="1"/>
  <c r="AI186"/>
  <c r="AJ186" s="1"/>
  <c r="AI185"/>
  <c r="AJ185" s="1"/>
  <c r="AI173"/>
  <c r="AJ173" s="1"/>
  <c r="AI174"/>
  <c r="AJ174" s="1"/>
  <c r="AI172"/>
  <c r="AJ172" s="1"/>
  <c r="AI171"/>
  <c r="AJ171" s="1"/>
  <c r="AI170"/>
  <c r="AJ170" s="1"/>
  <c r="AI169"/>
  <c r="AJ169" s="1"/>
  <c r="U147"/>
  <c r="V147"/>
  <c r="W147"/>
  <c r="X147"/>
  <c r="Y147"/>
  <c r="Z147"/>
  <c r="AA147"/>
  <c r="AB147"/>
  <c r="AC147"/>
  <c r="AD147"/>
  <c r="AE147"/>
  <c r="AF147"/>
  <c r="AG147"/>
  <c r="AH147"/>
  <c r="T147"/>
  <c r="AI142"/>
  <c r="AJ142" s="1"/>
  <c r="AI143"/>
  <c r="AJ143" s="1"/>
  <c r="AI144"/>
  <c r="AJ144" s="1"/>
  <c r="AI145"/>
  <c r="AJ145" s="1"/>
  <c r="AI146"/>
  <c r="AJ146" s="1"/>
  <c r="AG368" l="1"/>
  <c r="AC368"/>
  <c r="Y368"/>
  <c r="AF368"/>
  <c r="AB368"/>
  <c r="X368"/>
  <c r="AI1141"/>
  <c r="AI381"/>
  <c r="AH297"/>
  <c r="AD297"/>
  <c r="Z297"/>
  <c r="T1146"/>
  <c r="AI1146" s="1"/>
  <c r="AI358"/>
  <c r="U368"/>
  <c r="AH368"/>
  <c r="AD368"/>
  <c r="Z368"/>
  <c r="V368"/>
  <c r="T368"/>
  <c r="AE368"/>
  <c r="AA368"/>
  <c r="W368"/>
  <c r="AF588"/>
  <c r="AB588"/>
  <c r="X588"/>
  <c r="AE588"/>
  <c r="AA588"/>
  <c r="W588"/>
  <c r="AI660"/>
  <c r="AI749"/>
  <c r="AH588"/>
  <c r="AD588"/>
  <c r="Z588"/>
  <c r="V588"/>
  <c r="AG588"/>
  <c r="AC588"/>
  <c r="Y588"/>
  <c r="U588"/>
  <c r="AI587"/>
  <c r="AI504"/>
  <c r="AI367"/>
  <c r="AF297"/>
  <c r="AB297"/>
  <c r="X297"/>
  <c r="AI288"/>
  <c r="AG297"/>
  <c r="AC297"/>
  <c r="Y297"/>
  <c r="U297"/>
  <c r="V297"/>
  <c r="T297"/>
  <c r="AE297"/>
  <c r="AA297"/>
  <c r="W297"/>
  <c r="AI296"/>
  <c r="AI199"/>
  <c r="AI188"/>
  <c r="AI179"/>
  <c r="AI147"/>
  <c r="T117"/>
  <c r="U117"/>
  <c r="V117"/>
  <c r="W117"/>
  <c r="X117"/>
  <c r="Y117"/>
  <c r="Z117"/>
  <c r="AA117"/>
  <c r="AB117"/>
  <c r="AC117"/>
  <c r="AD117"/>
  <c r="AE117"/>
  <c r="AF117"/>
  <c r="AG117"/>
  <c r="AH117"/>
  <c r="AI112"/>
  <c r="AJ112" s="1"/>
  <c r="AI113"/>
  <c r="AJ113" s="1"/>
  <c r="AI114"/>
  <c r="AJ114" s="1"/>
  <c r="AI115"/>
  <c r="AJ115" s="1"/>
  <c r="AI116"/>
  <c r="AJ116" s="1"/>
  <c r="AI111"/>
  <c r="AJ111" s="1"/>
  <c r="AI110"/>
  <c r="AJ110" s="1"/>
  <c r="AD105"/>
  <c r="U105"/>
  <c r="V105"/>
  <c r="W105"/>
  <c r="X105"/>
  <c r="Y105"/>
  <c r="Z105"/>
  <c r="AA105"/>
  <c r="AB105"/>
  <c r="AC105"/>
  <c r="AE105"/>
  <c r="AF105"/>
  <c r="AG105"/>
  <c r="AH105"/>
  <c r="T105"/>
  <c r="AI104"/>
  <c r="AJ104" s="1"/>
  <c r="AI103"/>
  <c r="AJ103" s="1"/>
  <c r="AI102"/>
  <c r="AJ102" s="1"/>
  <c r="U97"/>
  <c r="V97"/>
  <c r="W97"/>
  <c r="X97"/>
  <c r="Y97"/>
  <c r="Z97"/>
  <c r="AA97"/>
  <c r="AB97"/>
  <c r="AC97"/>
  <c r="AD97"/>
  <c r="AE97"/>
  <c r="AF97"/>
  <c r="AG97"/>
  <c r="AH97"/>
  <c r="T97"/>
  <c r="AI96"/>
  <c r="AJ96" s="1"/>
  <c r="AI95"/>
  <c r="AJ95" s="1"/>
  <c r="T76"/>
  <c r="U76"/>
  <c r="V76"/>
  <c r="W76"/>
  <c r="X76"/>
  <c r="Y76"/>
  <c r="Z76"/>
  <c r="AA76"/>
  <c r="AB76"/>
  <c r="AC76"/>
  <c r="AD76"/>
  <c r="AE76"/>
  <c r="AF76"/>
  <c r="AG76"/>
  <c r="AH76"/>
  <c r="S76"/>
  <c r="T72"/>
  <c r="T77" s="1"/>
  <c r="T78" s="1"/>
  <c r="U72"/>
  <c r="U77" s="1"/>
  <c r="U78" s="1"/>
  <c r="V72"/>
  <c r="W72"/>
  <c r="X72"/>
  <c r="X77" s="1"/>
  <c r="X78" s="1"/>
  <c r="Y72"/>
  <c r="Y77" s="1"/>
  <c r="Y78" s="1"/>
  <c r="Z72"/>
  <c r="Z77" s="1"/>
  <c r="AA72"/>
  <c r="AA77" s="1"/>
  <c r="AA78" s="1"/>
  <c r="AB72"/>
  <c r="AB77" s="1"/>
  <c r="AB78" s="1"/>
  <c r="AC72"/>
  <c r="AC77" s="1"/>
  <c r="AC78" s="1"/>
  <c r="AD72"/>
  <c r="AD77" s="1"/>
  <c r="AE72"/>
  <c r="AF72"/>
  <c r="AF77" s="1"/>
  <c r="AF78" s="1"/>
  <c r="AG72"/>
  <c r="AG77" s="1"/>
  <c r="AG78" s="1"/>
  <c r="AH72"/>
  <c r="AH77" s="1"/>
  <c r="S72"/>
  <c r="S77" s="1"/>
  <c r="T67"/>
  <c r="U67"/>
  <c r="V67"/>
  <c r="W67"/>
  <c r="X67"/>
  <c r="Y67"/>
  <c r="Z67"/>
  <c r="AA67"/>
  <c r="AB67"/>
  <c r="AC67"/>
  <c r="AD67"/>
  <c r="AE67"/>
  <c r="AF67"/>
  <c r="AG67"/>
  <c r="AH67"/>
  <c r="S67"/>
  <c r="AI65"/>
  <c r="AJ65" s="1"/>
  <c r="AI66"/>
  <c r="AJ66" s="1"/>
  <c r="AI68"/>
  <c r="AJ68" s="1"/>
  <c r="AI69"/>
  <c r="AJ69" s="1"/>
  <c r="AI70"/>
  <c r="AJ70" s="1"/>
  <c r="AI71"/>
  <c r="AJ71" s="1"/>
  <c r="AI73"/>
  <c r="AJ73" s="1"/>
  <c r="AI74"/>
  <c r="AJ74" s="1"/>
  <c r="AI75"/>
  <c r="AJ75" s="1"/>
  <c r="AI64"/>
  <c r="AJ64" s="1"/>
  <c r="AI51"/>
  <c r="AJ51" s="1"/>
  <c r="AI47"/>
  <c r="AJ47" s="1"/>
  <c r="AI48"/>
  <c r="AJ48" s="1"/>
  <c r="AI43"/>
  <c r="AJ43" s="1"/>
  <c r="AI44"/>
  <c r="AJ44" s="1"/>
  <c r="AI39"/>
  <c r="AJ39" s="1"/>
  <c r="AI40"/>
  <c r="AJ40" s="1"/>
  <c r="AI34"/>
  <c r="AJ34" s="1"/>
  <c r="AI35"/>
  <c r="AJ35" s="1"/>
  <c r="AI36"/>
  <c r="AJ36" s="1"/>
  <c r="AI50"/>
  <c r="AJ50" s="1"/>
  <c r="AI46"/>
  <c r="AJ46" s="1"/>
  <c r="AI42"/>
  <c r="AJ42" s="1"/>
  <c r="AI38"/>
  <c r="AJ38" s="1"/>
  <c r="AI33"/>
  <c r="AJ33" s="1"/>
  <c r="AI31"/>
  <c r="AJ31" s="1"/>
  <c r="AI30"/>
  <c r="AJ30" s="1"/>
  <c r="T52"/>
  <c r="U52"/>
  <c r="V52"/>
  <c r="W52"/>
  <c r="X52"/>
  <c r="Y52"/>
  <c r="Z52"/>
  <c r="AA52"/>
  <c r="AB52"/>
  <c r="AC52"/>
  <c r="AD52"/>
  <c r="AE52"/>
  <c r="AF52"/>
  <c r="AG52"/>
  <c r="AH52"/>
  <c r="S52"/>
  <c r="T49"/>
  <c r="U49"/>
  <c r="V49"/>
  <c r="W49"/>
  <c r="X49"/>
  <c r="Y49"/>
  <c r="Z49"/>
  <c r="AA49"/>
  <c r="AB49"/>
  <c r="AC49"/>
  <c r="AD49"/>
  <c r="AE49"/>
  <c r="AF49"/>
  <c r="AG49"/>
  <c r="AH49"/>
  <c r="S49"/>
  <c r="T45"/>
  <c r="U45"/>
  <c r="V45"/>
  <c r="W45"/>
  <c r="X45"/>
  <c r="Y45"/>
  <c r="Z45"/>
  <c r="AA45"/>
  <c r="AB45"/>
  <c r="AC45"/>
  <c r="AD45"/>
  <c r="AE45"/>
  <c r="AF45"/>
  <c r="AG45"/>
  <c r="AH45"/>
  <c r="S45"/>
  <c r="T41"/>
  <c r="U41"/>
  <c r="V41"/>
  <c r="W41"/>
  <c r="X41"/>
  <c r="Y41"/>
  <c r="Z41"/>
  <c r="AA41"/>
  <c r="AB41"/>
  <c r="AC41"/>
  <c r="AD41"/>
  <c r="AE41"/>
  <c r="AF41"/>
  <c r="AG41"/>
  <c r="AH41"/>
  <c r="S41"/>
  <c r="T37"/>
  <c r="U37"/>
  <c r="V37"/>
  <c r="W37"/>
  <c r="X37"/>
  <c r="Y37"/>
  <c r="Z37"/>
  <c r="AA37"/>
  <c r="AB37"/>
  <c r="AC37"/>
  <c r="AD37"/>
  <c r="AE37"/>
  <c r="AF37"/>
  <c r="AG37"/>
  <c r="AH37"/>
  <c r="S37"/>
  <c r="T32"/>
  <c r="U32"/>
  <c r="U53" s="1"/>
  <c r="V32"/>
  <c r="V53" s="1"/>
  <c r="W32"/>
  <c r="W53" s="1"/>
  <c r="X32"/>
  <c r="X53" s="1"/>
  <c r="Y32"/>
  <c r="Y53" s="1"/>
  <c r="Z32"/>
  <c r="Z53" s="1"/>
  <c r="AA32"/>
  <c r="AA53" s="1"/>
  <c r="AB32"/>
  <c r="AB53" s="1"/>
  <c r="AC32"/>
  <c r="AC53" s="1"/>
  <c r="AD32"/>
  <c r="AD53" s="1"/>
  <c r="AE32"/>
  <c r="AE53" s="1"/>
  <c r="AF32"/>
  <c r="AF53" s="1"/>
  <c r="AG32"/>
  <c r="AG53" s="1"/>
  <c r="AH32"/>
  <c r="AH53" s="1"/>
  <c r="S32"/>
  <c r="G374" i="8"/>
  <c r="G375"/>
  <c r="G376"/>
  <c r="AI97" i="5" l="1"/>
  <c r="AE77"/>
  <c r="AE78" s="1"/>
  <c r="W77"/>
  <c r="W78" s="1"/>
  <c r="V77"/>
  <c r="AI368"/>
  <c r="AI76"/>
  <c r="AI49"/>
  <c r="AI45"/>
  <c r="T53"/>
  <c r="AI53" s="1"/>
  <c r="AI41"/>
  <c r="AI588"/>
  <c r="AI52"/>
  <c r="AI37"/>
  <c r="AI32"/>
  <c r="AI701"/>
  <c r="AI297"/>
  <c r="AI117"/>
  <c r="AI105"/>
  <c r="AI67"/>
  <c r="AI72"/>
  <c r="AH78"/>
  <c r="AD78"/>
  <c r="Z78"/>
  <c r="V78"/>
  <c r="AE103" i="8"/>
  <c r="AF103" s="1"/>
  <c r="AE104"/>
  <c r="AF104" s="1"/>
  <c r="AE105"/>
  <c r="AF105" s="1"/>
  <c r="AE106"/>
  <c r="AF106" s="1"/>
  <c r="AE107"/>
  <c r="AF107" s="1"/>
  <c r="AE108"/>
  <c r="AF108" s="1"/>
  <c r="AE102"/>
  <c r="AF102" s="1"/>
  <c r="T109"/>
  <c r="U109"/>
  <c r="V109"/>
  <c r="W109"/>
  <c r="X109"/>
  <c r="Y109"/>
  <c r="Z109"/>
  <c r="AA109"/>
  <c r="AB109"/>
  <c r="AC109"/>
  <c r="AD109"/>
  <c r="S109"/>
  <c r="S97"/>
  <c r="I109"/>
  <c r="J109"/>
  <c r="H109"/>
  <c r="C976" s="1"/>
  <c r="O281" i="7"/>
  <c r="O433"/>
  <c r="P360"/>
  <c r="Q360"/>
  <c r="R360"/>
  <c r="S360"/>
  <c r="T360"/>
  <c r="U360"/>
  <c r="V360"/>
  <c r="W360"/>
  <c r="X360"/>
  <c r="Y360"/>
  <c r="O360"/>
  <c r="Z345"/>
  <c r="AA345" s="1"/>
  <c r="Z346"/>
  <c r="AA346" s="1"/>
  <c r="Z347"/>
  <c r="AA347" s="1"/>
  <c r="Z348"/>
  <c r="AA348" s="1"/>
  <c r="Z349"/>
  <c r="AA349" s="1"/>
  <c r="Z350"/>
  <c r="AA350" s="1"/>
  <c r="Z351"/>
  <c r="AA351" s="1"/>
  <c r="Z352"/>
  <c r="AA352" s="1"/>
  <c r="Z353"/>
  <c r="AA353" s="1"/>
  <c r="Z354"/>
  <c r="AA354" s="1"/>
  <c r="Z355"/>
  <c r="AA355" s="1"/>
  <c r="Z356"/>
  <c r="AA356" s="1"/>
  <c r="Z357"/>
  <c r="AA357" s="1"/>
  <c r="Z358"/>
  <c r="AA358" s="1"/>
  <c r="Z359"/>
  <c r="Z321"/>
  <c r="Z320"/>
  <c r="AA320" s="1"/>
  <c r="Z319"/>
  <c r="AA319" s="1"/>
  <c r="Z318"/>
  <c r="AA318" s="1"/>
  <c r="Z317"/>
  <c r="AA317" s="1"/>
  <c r="Z316"/>
  <c r="AA316" s="1"/>
  <c r="Z315"/>
  <c r="AA315" s="1"/>
  <c r="Z314"/>
  <c r="AA314" s="1"/>
  <c r="Z313"/>
  <c r="AA313" s="1"/>
  <c r="Z312"/>
  <c r="AA312" s="1"/>
  <c r="Z311"/>
  <c r="AA311" s="1"/>
  <c r="Z310"/>
  <c r="AA310" s="1"/>
  <c r="Z309"/>
  <c r="Z308"/>
  <c r="AA308" s="1"/>
  <c r="Z307"/>
  <c r="AA307" s="1"/>
  <c r="Z306"/>
  <c r="AA306" s="1"/>
  <c r="Z305"/>
  <c r="Z304"/>
  <c r="AA304" s="1"/>
  <c r="Z303"/>
  <c r="AA303" s="1"/>
  <c r="Z302"/>
  <c r="AA302" s="1"/>
  <c r="Z301"/>
  <c r="Z300"/>
  <c r="AA300" s="1"/>
  <c r="P281"/>
  <c r="Q281"/>
  <c r="R281"/>
  <c r="S281"/>
  <c r="T281"/>
  <c r="U281"/>
  <c r="V281"/>
  <c r="W281"/>
  <c r="X281"/>
  <c r="Y281"/>
  <c r="Z259"/>
  <c r="AA259" s="1"/>
  <c r="Z260"/>
  <c r="AA260" s="1"/>
  <c r="Z277"/>
  <c r="AA277" s="1"/>
  <c r="Z278"/>
  <c r="AA278" s="1"/>
  <c r="Z279"/>
  <c r="AA279" s="1"/>
  <c r="Z280"/>
  <c r="AA280" s="1"/>
  <c r="AI77" i="5" l="1"/>
  <c r="AI842"/>
  <c r="AI78"/>
  <c r="AE109" i="8"/>
  <c r="P245" i="7"/>
  <c r="Q245"/>
  <c r="R245"/>
  <c r="S245"/>
  <c r="T245"/>
  <c r="U245"/>
  <c r="V245"/>
  <c r="W245"/>
  <c r="X245"/>
  <c r="Y245"/>
  <c r="O245"/>
  <c r="Z240"/>
  <c r="AA240" s="1"/>
  <c r="Z244"/>
  <c r="AA244" s="1"/>
  <c r="Z472"/>
  <c r="AA472" s="1"/>
  <c r="Z473"/>
  <c r="AA473" s="1"/>
  <c r="Z471"/>
  <c r="AA471" s="1"/>
  <c r="Z463"/>
  <c r="AA463" s="1"/>
  <c r="Z464"/>
  <c r="AA464" s="1"/>
  <c r="Z465"/>
  <c r="AA465" s="1"/>
  <c r="Z466"/>
  <c r="AA466" s="1"/>
  <c r="Z467"/>
  <c r="AA467" s="1"/>
  <c r="Z468"/>
  <c r="AA468" s="1"/>
  <c r="Z462"/>
  <c r="AA462" s="1"/>
  <c r="Z449"/>
  <c r="AA449" s="1"/>
  <c r="Z450"/>
  <c r="AA450" s="1"/>
  <c r="Z451"/>
  <c r="AA451" s="1"/>
  <c r="Z452"/>
  <c r="AA452" s="1"/>
  <c r="Z453"/>
  <c r="AA453" s="1"/>
  <c r="Z454"/>
  <c r="AA454" s="1"/>
  <c r="Z455"/>
  <c r="AA455" s="1"/>
  <c r="Z456"/>
  <c r="AA456" s="1"/>
  <c r="Z457"/>
  <c r="AA457" s="1"/>
  <c r="Z458"/>
  <c r="AA458" s="1"/>
  <c r="Z436"/>
  <c r="AA436" s="1"/>
  <c r="Z437"/>
  <c r="AA437" s="1"/>
  <c r="Z438"/>
  <c r="AA438" s="1"/>
  <c r="Z439"/>
  <c r="AA439" s="1"/>
  <c r="Z440"/>
  <c r="AA440" s="1"/>
  <c r="Z441"/>
  <c r="AA441" s="1"/>
  <c r="Z442"/>
  <c r="AA442" s="1"/>
  <c r="Z443"/>
  <c r="AA443" s="1"/>
  <c r="Z444"/>
  <c r="AA444" s="1"/>
  <c r="Z445"/>
  <c r="AA445" s="1"/>
  <c r="Z413"/>
  <c r="AA413" s="1"/>
  <c r="Z414"/>
  <c r="AA414" s="1"/>
  <c r="Z415"/>
  <c r="AA415" s="1"/>
  <c r="Z416"/>
  <c r="AA416" s="1"/>
  <c r="Z417"/>
  <c r="AA417" s="1"/>
  <c r="Z418"/>
  <c r="AA418" s="1"/>
  <c r="Z419"/>
  <c r="AA419" s="1"/>
  <c r="Z420"/>
  <c r="AA420" s="1"/>
  <c r="Z421"/>
  <c r="AA421" s="1"/>
  <c r="Z422"/>
  <c r="AA422" s="1"/>
  <c r="Z423"/>
  <c r="AA423" s="1"/>
  <c r="Z424"/>
  <c r="AA424" s="1"/>
  <c r="Z425"/>
  <c r="AA425" s="1"/>
  <c r="Z426"/>
  <c r="AA426" s="1"/>
  <c r="Z427"/>
  <c r="AA427" s="1"/>
  <c r="Z428"/>
  <c r="AA428" s="1"/>
  <c r="Z429"/>
  <c r="AA429" s="1"/>
  <c r="Z430"/>
  <c r="AA430" s="1"/>
  <c r="Z431"/>
  <c r="AA431" s="1"/>
  <c r="Z432"/>
  <c r="AA432" s="1"/>
  <c r="Z398"/>
  <c r="AA398" s="1"/>
  <c r="Z399"/>
  <c r="AA399" s="1"/>
  <c r="Z400"/>
  <c r="AA400" s="1"/>
  <c r="Z401"/>
  <c r="AA401" s="1"/>
  <c r="Z402"/>
  <c r="AA402" s="1"/>
  <c r="Z403"/>
  <c r="AA403" s="1"/>
  <c r="Z404"/>
  <c r="AA404" s="1"/>
  <c r="Z405"/>
  <c r="AA405" s="1"/>
  <c r="Z406"/>
  <c r="AA406" s="1"/>
  <c r="Z407"/>
  <c r="AA407" s="1"/>
  <c r="Z408"/>
  <c r="AA408" s="1"/>
  <c r="Z409"/>
  <c r="AA409" s="1"/>
  <c r="Z385"/>
  <c r="AA385" s="1"/>
  <c r="Z386"/>
  <c r="AA386" s="1"/>
  <c r="Z387"/>
  <c r="AA387" s="1"/>
  <c r="Z388"/>
  <c r="AA388" s="1"/>
  <c r="Z389"/>
  <c r="AA389" s="1"/>
  <c r="Z390"/>
  <c r="AA390" s="1"/>
  <c r="Z391"/>
  <c r="AA391" s="1"/>
  <c r="Z392"/>
  <c r="AA392" s="1"/>
  <c r="Z393"/>
  <c r="AA393" s="1"/>
  <c r="Z368"/>
  <c r="AA368" s="1"/>
  <c r="Z369"/>
  <c r="AA369" s="1"/>
  <c r="Z370"/>
  <c r="AA370" s="1"/>
  <c r="Z371"/>
  <c r="AA371" s="1"/>
  <c r="Z372"/>
  <c r="AA372" s="1"/>
  <c r="Z373"/>
  <c r="AA373" s="1"/>
  <c r="Z374"/>
  <c r="AA374" s="1"/>
  <c r="Z375"/>
  <c r="AA375" s="1"/>
  <c r="Z376"/>
  <c r="AA376" s="1"/>
  <c r="Z377"/>
  <c r="AA377" s="1"/>
  <c r="Z378"/>
  <c r="AA378" s="1"/>
  <c r="Z379"/>
  <c r="AA379" s="1"/>
  <c r="Z380"/>
  <c r="AA380" s="1"/>
  <c r="Z381"/>
  <c r="AA381" s="1"/>
  <c r="Z448"/>
  <c r="AA448" s="1"/>
  <c r="Z435"/>
  <c r="AA435" s="1"/>
  <c r="Z412"/>
  <c r="AA412" s="1"/>
  <c r="Z397"/>
  <c r="AA397" s="1"/>
  <c r="Z367"/>
  <c r="AA367" s="1"/>
  <c r="Z384"/>
  <c r="AA384" s="1"/>
  <c r="W394"/>
  <c r="O394"/>
  <c r="P394"/>
  <c r="Q394"/>
  <c r="R394"/>
  <c r="S394"/>
  <c r="T394"/>
  <c r="U394"/>
  <c r="V394"/>
  <c r="X394"/>
  <c r="Y394"/>
  <c r="Y469"/>
  <c r="Y474" s="1"/>
  <c r="X469"/>
  <c r="X474" s="1"/>
  <c r="W469"/>
  <c r="W474" s="1"/>
  <c r="V469"/>
  <c r="V474" s="1"/>
  <c r="U469"/>
  <c r="U474" s="1"/>
  <c r="T469"/>
  <c r="T474" s="1"/>
  <c r="S469"/>
  <c r="S474" s="1"/>
  <c r="R469"/>
  <c r="R474" s="1"/>
  <c r="Q469"/>
  <c r="Q474" s="1"/>
  <c r="P469"/>
  <c r="P474" s="1"/>
  <c r="O469"/>
  <c r="T888" i="8"/>
  <c r="U888"/>
  <c r="V888"/>
  <c r="W888"/>
  <c r="X888"/>
  <c r="Y888"/>
  <c r="Z888"/>
  <c r="AA888"/>
  <c r="AB888"/>
  <c r="AC888"/>
  <c r="AD888"/>
  <c r="S888"/>
  <c r="T875"/>
  <c r="U875"/>
  <c r="V875"/>
  <c r="W875"/>
  <c r="X875"/>
  <c r="Y875"/>
  <c r="Z875"/>
  <c r="AA875"/>
  <c r="AB875"/>
  <c r="AC875"/>
  <c r="AD875"/>
  <c r="S875"/>
  <c r="S707"/>
  <c r="T707"/>
  <c r="U707"/>
  <c r="V707"/>
  <c r="W707"/>
  <c r="X707"/>
  <c r="Y707"/>
  <c r="Z707"/>
  <c r="AA707"/>
  <c r="AB707"/>
  <c r="AC707"/>
  <c r="AD707"/>
  <c r="S639"/>
  <c r="S609"/>
  <c r="S944" s="1"/>
  <c r="T609"/>
  <c r="T944" s="1"/>
  <c r="U609"/>
  <c r="U944" s="1"/>
  <c r="V609"/>
  <c r="V944" s="1"/>
  <c r="W609"/>
  <c r="W944" s="1"/>
  <c r="X609"/>
  <c r="X944" s="1"/>
  <c r="Y609"/>
  <c r="Y944" s="1"/>
  <c r="Z609"/>
  <c r="Z944" s="1"/>
  <c r="AA609"/>
  <c r="AA944" s="1"/>
  <c r="AB609"/>
  <c r="AB944" s="1"/>
  <c r="AC609"/>
  <c r="AC944" s="1"/>
  <c r="AD609"/>
  <c r="AD944" s="1"/>
  <c r="S581"/>
  <c r="S943" s="1"/>
  <c r="AD639"/>
  <c r="AC639"/>
  <c r="AB639"/>
  <c r="AA639"/>
  <c r="Z639"/>
  <c r="Y639"/>
  <c r="X639"/>
  <c r="W639"/>
  <c r="V639"/>
  <c r="U639"/>
  <c r="T639"/>
  <c r="Y459" i="7"/>
  <c r="X459"/>
  <c r="W459"/>
  <c r="V459"/>
  <c r="U459"/>
  <c r="T459"/>
  <c r="S459"/>
  <c r="R459"/>
  <c r="Q459"/>
  <c r="P459"/>
  <c r="O459"/>
  <c r="Y446"/>
  <c r="X446"/>
  <c r="W446"/>
  <c r="V446"/>
  <c r="U446"/>
  <c r="T446"/>
  <c r="S446"/>
  <c r="R446"/>
  <c r="Q446"/>
  <c r="P446"/>
  <c r="O446"/>
  <c r="Y433"/>
  <c r="X433"/>
  <c r="W433"/>
  <c r="V433"/>
  <c r="U433"/>
  <c r="T433"/>
  <c r="S433"/>
  <c r="R433"/>
  <c r="Q433"/>
  <c r="P433"/>
  <c r="Y410"/>
  <c r="X410"/>
  <c r="W410"/>
  <c r="V410"/>
  <c r="U410"/>
  <c r="T410"/>
  <c r="S410"/>
  <c r="R410"/>
  <c r="Q410"/>
  <c r="P410"/>
  <c r="O410"/>
  <c r="Y382"/>
  <c r="X382"/>
  <c r="W382"/>
  <c r="V382"/>
  <c r="U382"/>
  <c r="T382"/>
  <c r="S382"/>
  <c r="R382"/>
  <c r="Q382"/>
  <c r="P382"/>
  <c r="O382"/>
  <c r="Z323"/>
  <c r="Z324"/>
  <c r="Z325"/>
  <c r="AA325" s="1"/>
  <c r="Z328"/>
  <c r="AA328" s="1"/>
  <c r="Z329"/>
  <c r="AA329" s="1"/>
  <c r="Z330"/>
  <c r="Z331"/>
  <c r="Z332"/>
  <c r="AA332" s="1"/>
  <c r="Z339"/>
  <c r="AA339" s="1"/>
  <c r="Z340"/>
  <c r="AA340" s="1"/>
  <c r="Z341"/>
  <c r="AA341" s="1"/>
  <c r="Z342"/>
  <c r="Z343"/>
  <c r="AA343" s="1"/>
  <c r="Z344"/>
  <c r="AA344" s="1"/>
  <c r="Z322"/>
  <c r="AA322" s="1"/>
  <c r="Z281"/>
  <c r="Z252"/>
  <c r="AA252" s="1"/>
  <c r="Z253"/>
  <c r="AA253" s="1"/>
  <c r="Z254"/>
  <c r="AA254" s="1"/>
  <c r="Z256"/>
  <c r="AA256" s="1"/>
  <c r="Z257"/>
  <c r="Z258"/>
  <c r="AA258" s="1"/>
  <c r="Z251"/>
  <c r="AA251" s="1"/>
  <c r="Z223"/>
  <c r="AA223" s="1"/>
  <c r="Z232"/>
  <c r="AA232" s="1"/>
  <c r="Z234"/>
  <c r="AA234" s="1"/>
  <c r="Z235"/>
  <c r="AA235" s="1"/>
  <c r="Z236"/>
  <c r="AA236" s="1"/>
  <c r="Z239"/>
  <c r="AA239" s="1"/>
  <c r="Z222"/>
  <c r="AA222" s="1"/>
  <c r="Z111"/>
  <c r="AA111" s="1"/>
  <c r="Z112"/>
  <c r="AA112" s="1"/>
  <c r="Z113"/>
  <c r="AA113" s="1"/>
  <c r="Z110"/>
  <c r="AA110" s="1"/>
  <c r="P123"/>
  <c r="Q123"/>
  <c r="R123"/>
  <c r="S123"/>
  <c r="T123"/>
  <c r="U123"/>
  <c r="V123"/>
  <c r="W123"/>
  <c r="X123"/>
  <c r="Y123"/>
  <c r="O123"/>
  <c r="Z104"/>
  <c r="AA104" s="1"/>
  <c r="Z105"/>
  <c r="AA105" s="1"/>
  <c r="Z106"/>
  <c r="AA106" s="1"/>
  <c r="Z97"/>
  <c r="AA97" s="1"/>
  <c r="P109"/>
  <c r="Q109"/>
  <c r="R109"/>
  <c r="S109"/>
  <c r="T109"/>
  <c r="U109"/>
  <c r="V109"/>
  <c r="W109"/>
  <c r="X109"/>
  <c r="Y109"/>
  <c r="O109"/>
  <c r="S154" i="8"/>
  <c r="AE23"/>
  <c r="T526"/>
  <c r="U526"/>
  <c r="V526"/>
  <c r="W526"/>
  <c r="X526"/>
  <c r="Y526"/>
  <c r="Z526"/>
  <c r="AA526"/>
  <c r="AB526"/>
  <c r="AC526"/>
  <c r="AD526"/>
  <c r="S526"/>
  <c r="AC391"/>
  <c r="S391"/>
  <c r="AD288"/>
  <c r="T288"/>
  <c r="U288"/>
  <c r="V288"/>
  <c r="W288"/>
  <c r="X288"/>
  <c r="Y288"/>
  <c r="Z288"/>
  <c r="AA288"/>
  <c r="AB288"/>
  <c r="AC288"/>
  <c r="S288"/>
  <c r="S191"/>
  <c r="S171"/>
  <c r="T154"/>
  <c r="U154"/>
  <c r="V154"/>
  <c r="W154"/>
  <c r="X154"/>
  <c r="Y154"/>
  <c r="Z154"/>
  <c r="AA154"/>
  <c r="AB154"/>
  <c r="AC154"/>
  <c r="AD154"/>
  <c r="AD97"/>
  <c r="AC97"/>
  <c r="T97"/>
  <c r="U97"/>
  <c r="V97"/>
  <c r="W97"/>
  <c r="X97"/>
  <c r="Y97"/>
  <c r="Z97"/>
  <c r="AA97"/>
  <c r="AB97"/>
  <c r="T89"/>
  <c r="U89"/>
  <c r="V89"/>
  <c r="W89"/>
  <c r="X89"/>
  <c r="Y89"/>
  <c r="Z89"/>
  <c r="AA89"/>
  <c r="AB89"/>
  <c r="AC89"/>
  <c r="AD89"/>
  <c r="S89"/>
  <c r="AE95"/>
  <c r="AF95" s="1"/>
  <c r="AE96"/>
  <c r="AF96" s="1"/>
  <c r="AE94"/>
  <c r="AF94" s="1"/>
  <c r="AE88"/>
  <c r="AF88" s="1"/>
  <c r="AE87"/>
  <c r="AF87" s="1"/>
  <c r="AE151"/>
  <c r="AF151" s="1"/>
  <c r="AE150"/>
  <c r="AF150" s="1"/>
  <c r="AE149"/>
  <c r="AF149" s="1"/>
  <c r="T581"/>
  <c r="T943" s="1"/>
  <c r="U581"/>
  <c r="U943" s="1"/>
  <c r="V581"/>
  <c r="V943" s="1"/>
  <c r="W581"/>
  <c r="W943" s="1"/>
  <c r="X581"/>
  <c r="X943" s="1"/>
  <c r="Y581"/>
  <c r="Y943" s="1"/>
  <c r="Z581"/>
  <c r="Z943" s="1"/>
  <c r="AA581"/>
  <c r="AA943" s="1"/>
  <c r="AB581"/>
  <c r="AB943" s="1"/>
  <c r="AC581"/>
  <c r="AC943" s="1"/>
  <c r="AD581"/>
  <c r="AD943" s="1"/>
  <c r="AE534"/>
  <c r="AF534" s="1"/>
  <c r="AE535"/>
  <c r="AF535" s="1"/>
  <c r="AE536"/>
  <c r="AF536" s="1"/>
  <c r="AE537"/>
  <c r="AF537" s="1"/>
  <c r="AE571"/>
  <c r="AF571" s="1"/>
  <c r="AE572"/>
  <c r="AF572" s="1"/>
  <c r="AE573"/>
  <c r="AF573" s="1"/>
  <c r="AE574"/>
  <c r="AF574" s="1"/>
  <c r="AE575"/>
  <c r="AF575" s="1"/>
  <c r="AE576"/>
  <c r="AF576" s="1"/>
  <c r="AE577"/>
  <c r="AF577" s="1"/>
  <c r="AE578"/>
  <c r="AF578" s="1"/>
  <c r="AE579"/>
  <c r="AF579" s="1"/>
  <c r="AE580"/>
  <c r="AF580" s="1"/>
  <c r="AE583"/>
  <c r="AF583" s="1"/>
  <c r="AE584"/>
  <c r="AF584" s="1"/>
  <c r="AE585"/>
  <c r="AF585" s="1"/>
  <c r="AE586"/>
  <c r="AF586" s="1"/>
  <c r="AE587"/>
  <c r="AF587" s="1"/>
  <c r="AE604"/>
  <c r="AF604" s="1"/>
  <c r="AE605"/>
  <c r="AF605" s="1"/>
  <c r="AE606"/>
  <c r="AF606" s="1"/>
  <c r="AE607"/>
  <c r="AF607" s="1"/>
  <c r="AE608"/>
  <c r="AF608" s="1"/>
  <c r="AE612"/>
  <c r="AF612" s="1"/>
  <c r="AE613"/>
  <c r="AF613" s="1"/>
  <c r="AE614"/>
  <c r="AF614" s="1"/>
  <c r="AE615"/>
  <c r="AF615" s="1"/>
  <c r="AE616"/>
  <c r="AF616" s="1"/>
  <c r="AE617"/>
  <c r="AF617" s="1"/>
  <c r="AE618"/>
  <c r="AF618" s="1"/>
  <c r="AE633"/>
  <c r="AF633" s="1"/>
  <c r="AE634"/>
  <c r="AF634" s="1"/>
  <c r="AE635"/>
  <c r="AF635" s="1"/>
  <c r="AE636"/>
  <c r="AF636" s="1"/>
  <c r="AE637"/>
  <c r="AF637" s="1"/>
  <c r="AE638"/>
  <c r="AF638" s="1"/>
  <c r="AE641"/>
  <c r="AF641" s="1"/>
  <c r="AE642"/>
  <c r="AF642" s="1"/>
  <c r="AE643"/>
  <c r="AF643" s="1"/>
  <c r="AE644"/>
  <c r="AF644" s="1"/>
  <c r="AE645"/>
  <c r="AF645" s="1"/>
  <c r="AE646"/>
  <c r="AF646" s="1"/>
  <c r="AE647"/>
  <c r="AF647" s="1"/>
  <c r="AE648"/>
  <c r="AF648" s="1"/>
  <c r="AE649"/>
  <c r="AF649" s="1"/>
  <c r="AE650"/>
  <c r="AF650" s="1"/>
  <c r="AE651"/>
  <c r="AF651" s="1"/>
  <c r="AE652"/>
  <c r="AF652" s="1"/>
  <c r="AE653"/>
  <c r="AF653" s="1"/>
  <c r="AE654"/>
  <c r="AF654" s="1"/>
  <c r="AE655"/>
  <c r="AF655" s="1"/>
  <c r="AE656"/>
  <c r="AF656" s="1"/>
  <c r="AE657"/>
  <c r="AF657" s="1"/>
  <c r="AE658"/>
  <c r="AF658" s="1"/>
  <c r="AE704"/>
  <c r="AF704" s="1"/>
  <c r="AE705"/>
  <c r="AF705" s="1"/>
  <c r="AE706"/>
  <c r="AF706" s="1"/>
  <c r="AE847"/>
  <c r="AF847" s="1"/>
  <c r="AE848"/>
  <c r="AF848" s="1"/>
  <c r="AE849"/>
  <c r="AF849" s="1"/>
  <c r="AE862"/>
  <c r="AF862" s="1"/>
  <c r="AE863"/>
  <c r="AF863" s="1"/>
  <c r="AE869"/>
  <c r="AF869" s="1"/>
  <c r="AE870"/>
  <c r="AF870" s="1"/>
  <c r="AE871"/>
  <c r="AF871" s="1"/>
  <c r="AE872"/>
  <c r="AF872" s="1"/>
  <c r="AE873"/>
  <c r="AF873" s="1"/>
  <c r="AE874"/>
  <c r="AF874" s="1"/>
  <c r="AE877"/>
  <c r="AF877" s="1"/>
  <c r="AE878"/>
  <c r="AF878" s="1"/>
  <c r="AE879"/>
  <c r="AF879" s="1"/>
  <c r="AE880"/>
  <c r="AF880" s="1"/>
  <c r="AE881"/>
  <c r="AF881" s="1"/>
  <c r="AE882"/>
  <c r="AF882" s="1"/>
  <c r="AE883"/>
  <c r="AF883" s="1"/>
  <c r="AE884"/>
  <c r="AF884" s="1"/>
  <c r="AE885"/>
  <c r="AF885" s="1"/>
  <c r="AE886"/>
  <c r="AF886" s="1"/>
  <c r="AE887"/>
  <c r="AF887" s="1"/>
  <c r="AE922"/>
  <c r="AF922" s="1"/>
  <c r="AE928"/>
  <c r="AF928" s="1"/>
  <c r="AF929"/>
  <c r="AE930"/>
  <c r="AF930" s="1"/>
  <c r="AE931"/>
  <c r="AF931" s="1"/>
  <c r="AE932"/>
  <c r="AF932" s="1"/>
  <c r="AE533"/>
  <c r="AF533" s="1"/>
  <c r="AE412"/>
  <c r="AF412" s="1"/>
  <c r="AE419"/>
  <c r="AF419" s="1"/>
  <c r="AE420"/>
  <c r="AF420" s="1"/>
  <c r="AE421"/>
  <c r="AF421" s="1"/>
  <c r="AE422"/>
  <c r="AE423"/>
  <c r="AF423" s="1"/>
  <c r="AE445"/>
  <c r="AF445" s="1"/>
  <c r="AE446"/>
  <c r="AF446" s="1"/>
  <c r="AE447"/>
  <c r="AF447" s="1"/>
  <c r="AE448"/>
  <c r="AF448" s="1"/>
  <c r="AE492"/>
  <c r="AE493"/>
  <c r="AF493" s="1"/>
  <c r="AE494"/>
  <c r="AF494" s="1"/>
  <c r="AE495"/>
  <c r="AF495" s="1"/>
  <c r="AE496"/>
  <c r="AF496" s="1"/>
  <c r="AE497"/>
  <c r="AF497" s="1"/>
  <c r="AE498"/>
  <c r="AF498" s="1"/>
  <c r="AE499"/>
  <c r="AF499" s="1"/>
  <c r="AE500"/>
  <c r="AF500" s="1"/>
  <c r="AE501"/>
  <c r="AF501" s="1"/>
  <c r="AE502"/>
  <c r="AF502" s="1"/>
  <c r="AE503"/>
  <c r="AF503" s="1"/>
  <c r="AE504"/>
  <c r="AF504" s="1"/>
  <c r="AE505"/>
  <c r="AF505" s="1"/>
  <c r="AE506"/>
  <c r="AF506" s="1"/>
  <c r="AE507"/>
  <c r="AF507" s="1"/>
  <c r="AE508"/>
  <c r="AF508" s="1"/>
  <c r="AE509"/>
  <c r="AF509" s="1"/>
  <c r="AE510"/>
  <c r="AF510" s="1"/>
  <c r="AE511"/>
  <c r="AF511" s="1"/>
  <c r="AE512"/>
  <c r="AF512" s="1"/>
  <c r="AE513"/>
  <c r="AF513" s="1"/>
  <c r="AE514"/>
  <c r="AF514" s="1"/>
  <c r="AE515"/>
  <c r="AF515" s="1"/>
  <c r="AE516"/>
  <c r="AF516" s="1"/>
  <c r="AE517"/>
  <c r="AF517" s="1"/>
  <c r="AE518"/>
  <c r="AF518" s="1"/>
  <c r="AE519"/>
  <c r="AF519" s="1"/>
  <c r="AE520"/>
  <c r="AF520" s="1"/>
  <c r="AE521"/>
  <c r="AF521" s="1"/>
  <c r="AE522"/>
  <c r="AF522" s="1"/>
  <c r="AE523"/>
  <c r="AF523" s="1"/>
  <c r="AE524"/>
  <c r="AF524" s="1"/>
  <c r="AE525"/>
  <c r="AF525" s="1"/>
  <c r="AE411"/>
  <c r="AE410"/>
  <c r="AF410" s="1"/>
  <c r="T391"/>
  <c r="U391"/>
  <c r="V391"/>
  <c r="W391"/>
  <c r="X391"/>
  <c r="Y391"/>
  <c r="Z391"/>
  <c r="AA391"/>
  <c r="AB391"/>
  <c r="AD391"/>
  <c r="AE296"/>
  <c r="AF296" s="1"/>
  <c r="AE297"/>
  <c r="AF297" s="1"/>
  <c r="AE355"/>
  <c r="AF355" s="1"/>
  <c r="AE356"/>
  <c r="AF356" s="1"/>
  <c r="AE357"/>
  <c r="AF357" s="1"/>
  <c r="AE358"/>
  <c r="AF358" s="1"/>
  <c r="AE359"/>
  <c r="AF359" s="1"/>
  <c r="AE360"/>
  <c r="AF360" s="1"/>
  <c r="AE363"/>
  <c r="AF363" s="1"/>
  <c r="AE364"/>
  <c r="AF364" s="1"/>
  <c r="AE365"/>
  <c r="AF365" s="1"/>
  <c r="AE366"/>
  <c r="AF366" s="1"/>
  <c r="AE367"/>
  <c r="AF367" s="1"/>
  <c r="AE368"/>
  <c r="AF368" s="1"/>
  <c r="AE369"/>
  <c r="AF369" s="1"/>
  <c r="AE370"/>
  <c r="AF370" s="1"/>
  <c r="AE371"/>
  <c r="AF371" s="1"/>
  <c r="AE372"/>
  <c r="AF372" s="1"/>
  <c r="AE373"/>
  <c r="AF373" s="1"/>
  <c r="AE377"/>
  <c r="AF377" s="1"/>
  <c r="AE388"/>
  <c r="AF388" s="1"/>
  <c r="AE389"/>
  <c r="AF389" s="1"/>
  <c r="AE390"/>
  <c r="AF390" s="1"/>
  <c r="AE295"/>
  <c r="AF295" s="1"/>
  <c r="AE207"/>
  <c r="AF207" s="1"/>
  <c r="AE208"/>
  <c r="AF208" s="1"/>
  <c r="AE209"/>
  <c r="AF209" s="1"/>
  <c r="AE210"/>
  <c r="AF210" s="1"/>
  <c r="AE211"/>
  <c r="AF211" s="1"/>
  <c r="AE212"/>
  <c r="AF212" s="1"/>
  <c r="AE213"/>
  <c r="AF213" s="1"/>
  <c r="AE214"/>
  <c r="AF214" s="1"/>
  <c r="AE215"/>
  <c r="AF215" s="1"/>
  <c r="AE216"/>
  <c r="AF216" s="1"/>
  <c r="AE217"/>
  <c r="AF217" s="1"/>
  <c r="AE218"/>
  <c r="AF218" s="1"/>
  <c r="AE219"/>
  <c r="AF219" s="1"/>
  <c r="AE220"/>
  <c r="AF220" s="1"/>
  <c r="AE230"/>
  <c r="AF230" s="1"/>
  <c r="AE231"/>
  <c r="AF231" s="1"/>
  <c r="AE232"/>
  <c r="AF232" s="1"/>
  <c r="AE237"/>
  <c r="AF237" s="1"/>
  <c r="AE238"/>
  <c r="AE239"/>
  <c r="AF239" s="1"/>
  <c r="AE240"/>
  <c r="AF240" s="1"/>
  <c r="AE245"/>
  <c r="AF245" s="1"/>
  <c r="AE246"/>
  <c r="AF246" s="1"/>
  <c r="AE247"/>
  <c r="AF247" s="1"/>
  <c r="AE248"/>
  <c r="AF248" s="1"/>
  <c r="AE249"/>
  <c r="AE250"/>
  <c r="AF250" s="1"/>
  <c r="AE251"/>
  <c r="AF251" s="1"/>
  <c r="AE259"/>
  <c r="AF259" s="1"/>
  <c r="AE260"/>
  <c r="AF260" s="1"/>
  <c r="AE261"/>
  <c r="AF261" s="1"/>
  <c r="AE262"/>
  <c r="AF262" s="1"/>
  <c r="AE263"/>
  <c r="AE264"/>
  <c r="AF264" s="1"/>
  <c r="AE265"/>
  <c r="AF265" s="1"/>
  <c r="AE269"/>
  <c r="AF269" s="1"/>
  <c r="AE270"/>
  <c r="AF270" s="1"/>
  <c r="AE271"/>
  <c r="AF271" s="1"/>
  <c r="AE272"/>
  <c r="AF272" s="1"/>
  <c r="AE281"/>
  <c r="AE282"/>
  <c r="AF282" s="1"/>
  <c r="AE283"/>
  <c r="AF283" s="1"/>
  <c r="AE284"/>
  <c r="AF284" s="1"/>
  <c r="AE285"/>
  <c r="AF285" s="1"/>
  <c r="AE286"/>
  <c r="AF286" s="1"/>
  <c r="AE287"/>
  <c r="AF287" s="1"/>
  <c r="AE206"/>
  <c r="T191"/>
  <c r="U191"/>
  <c r="V191"/>
  <c r="W191"/>
  <c r="X191"/>
  <c r="Y191"/>
  <c r="Z191"/>
  <c r="AA191"/>
  <c r="AB191"/>
  <c r="AC191"/>
  <c r="AD191"/>
  <c r="AE186"/>
  <c r="AF186" s="1"/>
  <c r="AE187"/>
  <c r="AF187" s="1"/>
  <c r="AE188"/>
  <c r="AF188" s="1"/>
  <c r="AE189"/>
  <c r="AF189" s="1"/>
  <c r="AE190"/>
  <c r="AF190" s="1"/>
  <c r="T171"/>
  <c r="U171"/>
  <c r="V171"/>
  <c r="W171"/>
  <c r="X171"/>
  <c r="Y171"/>
  <c r="Z171"/>
  <c r="AA171"/>
  <c r="AB171"/>
  <c r="AC171"/>
  <c r="AD171"/>
  <c r="AE162"/>
  <c r="AF162" s="1"/>
  <c r="AE163"/>
  <c r="AF163" s="1"/>
  <c r="AE164"/>
  <c r="AF164" s="1"/>
  <c r="AE165"/>
  <c r="AF165" s="1"/>
  <c r="AE161"/>
  <c r="AF161" s="1"/>
  <c r="I934"/>
  <c r="I941" s="1"/>
  <c r="H934"/>
  <c r="H938"/>
  <c r="H942" s="1"/>
  <c r="G928"/>
  <c r="G929"/>
  <c r="G930"/>
  <c r="G931"/>
  <c r="G932"/>
  <c r="G933"/>
  <c r="G922"/>
  <c r="G650"/>
  <c r="G651"/>
  <c r="G652"/>
  <c r="J934"/>
  <c r="J941" s="1"/>
  <c r="J888"/>
  <c r="I888"/>
  <c r="G887"/>
  <c r="G886"/>
  <c r="G885"/>
  <c r="G884"/>
  <c r="G883"/>
  <c r="G882"/>
  <c r="G881"/>
  <c r="G880"/>
  <c r="G879"/>
  <c r="G878"/>
  <c r="G877"/>
  <c r="J875"/>
  <c r="I875"/>
  <c r="G874"/>
  <c r="G873"/>
  <c r="G872"/>
  <c r="G871"/>
  <c r="G870"/>
  <c r="G869"/>
  <c r="G863"/>
  <c r="G862"/>
  <c r="G849"/>
  <c r="G848"/>
  <c r="G847"/>
  <c r="J707"/>
  <c r="I707"/>
  <c r="H707"/>
  <c r="G706"/>
  <c r="G705"/>
  <c r="G704"/>
  <c r="G658"/>
  <c r="G657"/>
  <c r="G656"/>
  <c r="G655"/>
  <c r="G654"/>
  <c r="G653"/>
  <c r="G649"/>
  <c r="G648"/>
  <c r="G647"/>
  <c r="G646"/>
  <c r="G645"/>
  <c r="G644"/>
  <c r="G643"/>
  <c r="L642"/>
  <c r="G642"/>
  <c r="P641"/>
  <c r="G641"/>
  <c r="J639"/>
  <c r="I639"/>
  <c r="H639"/>
  <c r="G638"/>
  <c r="G637"/>
  <c r="G636"/>
  <c r="G635"/>
  <c r="G634"/>
  <c r="G633"/>
  <c r="G618"/>
  <c r="G617"/>
  <c r="G616"/>
  <c r="G615"/>
  <c r="G614"/>
  <c r="G613"/>
  <c r="G612"/>
  <c r="J609"/>
  <c r="J944" s="1"/>
  <c r="I609"/>
  <c r="I944" s="1"/>
  <c r="H944"/>
  <c r="C987" s="1"/>
  <c r="G608"/>
  <c r="G607"/>
  <c r="G606"/>
  <c r="G605"/>
  <c r="G604"/>
  <c r="G587"/>
  <c r="G586"/>
  <c r="G585"/>
  <c r="G584"/>
  <c r="G583"/>
  <c r="J581"/>
  <c r="I581"/>
  <c r="H581"/>
  <c r="G580"/>
  <c r="G579"/>
  <c r="G578"/>
  <c r="G577"/>
  <c r="G576"/>
  <c r="G575"/>
  <c r="G574"/>
  <c r="G573"/>
  <c r="G572"/>
  <c r="G571"/>
  <c r="G537"/>
  <c r="G536"/>
  <c r="G535"/>
  <c r="O534"/>
  <c r="G534"/>
  <c r="O533"/>
  <c r="G533"/>
  <c r="K22" i="7"/>
  <c r="L22"/>
  <c r="M22"/>
  <c r="H474"/>
  <c r="H477" s="1"/>
  <c r="G462"/>
  <c r="J474"/>
  <c r="J477" s="1"/>
  <c r="I474"/>
  <c r="I477" s="1"/>
  <c r="J469"/>
  <c r="J476" s="1"/>
  <c r="I469"/>
  <c r="I476" s="1"/>
  <c r="H469"/>
  <c r="H476" s="1"/>
  <c r="G468"/>
  <c r="G467"/>
  <c r="G466"/>
  <c r="G465"/>
  <c r="G464"/>
  <c r="G463"/>
  <c r="J459"/>
  <c r="I459"/>
  <c r="H459"/>
  <c r="G458"/>
  <c r="G457"/>
  <c r="G456"/>
  <c r="G455"/>
  <c r="G454"/>
  <c r="G453"/>
  <c r="G452"/>
  <c r="G451"/>
  <c r="G450"/>
  <c r="G449"/>
  <c r="G448"/>
  <c r="J446"/>
  <c r="I446"/>
  <c r="H446"/>
  <c r="G445"/>
  <c r="G444"/>
  <c r="G443"/>
  <c r="G442"/>
  <c r="G441"/>
  <c r="G440"/>
  <c r="G439"/>
  <c r="G438"/>
  <c r="G437"/>
  <c r="G436"/>
  <c r="G435"/>
  <c r="J433"/>
  <c r="I433"/>
  <c r="H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J410"/>
  <c r="J486" s="1"/>
  <c r="I410"/>
  <c r="I486" s="1"/>
  <c r="H410"/>
  <c r="H486" s="1"/>
  <c r="G409"/>
  <c r="G408"/>
  <c r="G407"/>
  <c r="G406"/>
  <c r="G405"/>
  <c r="G404"/>
  <c r="G403"/>
  <c r="G402"/>
  <c r="G401"/>
  <c r="G400"/>
  <c r="G399"/>
  <c r="G398"/>
  <c r="G397"/>
  <c r="J394"/>
  <c r="J479" s="1"/>
  <c r="I394"/>
  <c r="I479" s="1"/>
  <c r="H394"/>
  <c r="H479" s="1"/>
  <c r="G393"/>
  <c r="G392"/>
  <c r="G391"/>
  <c r="G390"/>
  <c r="G389"/>
  <c r="G388"/>
  <c r="G387"/>
  <c r="G386"/>
  <c r="G385"/>
  <c r="G384"/>
  <c r="J382"/>
  <c r="J478" s="1"/>
  <c r="I382"/>
  <c r="I478" s="1"/>
  <c r="H382"/>
  <c r="H478" s="1"/>
  <c r="G381"/>
  <c r="G380"/>
  <c r="G379"/>
  <c r="G378"/>
  <c r="G377"/>
  <c r="G376"/>
  <c r="G375"/>
  <c r="G374"/>
  <c r="G373"/>
  <c r="G372"/>
  <c r="G371"/>
  <c r="G370"/>
  <c r="G369"/>
  <c r="G368"/>
  <c r="G367"/>
  <c r="J74" i="12" l="1"/>
  <c r="J124" s="1"/>
  <c r="C985" i="8"/>
  <c r="H941"/>
  <c r="J73" i="12" s="1"/>
  <c r="J123" s="1"/>
  <c r="H889" i="8"/>
  <c r="J889"/>
  <c r="J945" s="1"/>
  <c r="I889"/>
  <c r="I945" s="1"/>
  <c r="J76" i="12"/>
  <c r="J126" s="1"/>
  <c r="J943" i="8"/>
  <c r="I943"/>
  <c r="H943"/>
  <c r="W124" i="7"/>
  <c r="S124"/>
  <c r="O124"/>
  <c r="AF938" i="8"/>
  <c r="AE944"/>
  <c r="AF944" s="1"/>
  <c r="AF934"/>
  <c r="AE943"/>
  <c r="E62" i="18"/>
  <c r="H36" i="6"/>
  <c r="P460" i="7"/>
  <c r="P475" s="1"/>
  <c r="T460"/>
  <c r="T475" s="1"/>
  <c r="X460"/>
  <c r="X475" s="1"/>
  <c r="Z446"/>
  <c r="AA446" s="1"/>
  <c r="Z382"/>
  <c r="AA382" s="1"/>
  <c r="X124"/>
  <c r="T124"/>
  <c r="P124"/>
  <c r="Z459"/>
  <c r="AA459" s="1"/>
  <c r="Z433"/>
  <c r="AA433" s="1"/>
  <c r="AI861" i="5"/>
  <c r="AI860"/>
  <c r="AE288" i="8"/>
  <c r="AE391"/>
  <c r="AE89"/>
  <c r="AE171"/>
  <c r="AE581"/>
  <c r="AF581" s="1"/>
  <c r="Z123" i="7"/>
  <c r="V124"/>
  <c r="R124"/>
  <c r="Y124"/>
  <c r="U124"/>
  <c r="Q124"/>
  <c r="Z109"/>
  <c r="Z394"/>
  <c r="AA394" s="1"/>
  <c r="Z469"/>
  <c r="AA469" s="1"/>
  <c r="W460"/>
  <c r="W475" s="1"/>
  <c r="O460"/>
  <c r="S460"/>
  <c r="S475" s="1"/>
  <c r="R460"/>
  <c r="R475" s="1"/>
  <c r="V460"/>
  <c r="V475" s="1"/>
  <c r="Q460"/>
  <c r="Q475" s="1"/>
  <c r="U460"/>
  <c r="U475" s="1"/>
  <c r="Y460"/>
  <c r="Y475" s="1"/>
  <c r="I460"/>
  <c r="J460"/>
  <c r="Z410"/>
  <c r="AA410" s="1"/>
  <c r="H460"/>
  <c r="H480" s="1"/>
  <c r="O474"/>
  <c r="Z474" s="1"/>
  <c r="AA474" s="1"/>
  <c r="Z360"/>
  <c r="AB889" i="8"/>
  <c r="AB945" s="1"/>
  <c r="AB949" s="1"/>
  <c r="X889"/>
  <c r="X945" s="1"/>
  <c r="X949" s="1"/>
  <c r="AC889"/>
  <c r="AC945" s="1"/>
  <c r="AC949" s="1"/>
  <c r="T889"/>
  <c r="T945" s="1"/>
  <c r="T949" s="1"/>
  <c r="Y889"/>
  <c r="Y945" s="1"/>
  <c r="Y949" s="1"/>
  <c r="W889"/>
  <c r="W945" s="1"/>
  <c r="W949" s="1"/>
  <c r="AA889"/>
  <c r="AA945" s="1"/>
  <c r="AA949" s="1"/>
  <c r="AE707"/>
  <c r="AF707" s="1"/>
  <c r="AE875"/>
  <c r="AF875" s="1"/>
  <c r="V889"/>
  <c r="V945" s="1"/>
  <c r="V949" s="1"/>
  <c r="AE609"/>
  <c r="AF609" s="1"/>
  <c r="Z889"/>
  <c r="Z945" s="1"/>
  <c r="Z949" s="1"/>
  <c r="AD889"/>
  <c r="AD945" s="1"/>
  <c r="AD949" s="1"/>
  <c r="AE639"/>
  <c r="AF639" s="1"/>
  <c r="Z245" i="7"/>
  <c r="AE16" i="8"/>
  <c r="AE526"/>
  <c r="AE154"/>
  <c r="AE97"/>
  <c r="AE191"/>
  <c r="H940"/>
  <c r="I959" l="1"/>
  <c r="J959"/>
  <c r="C986"/>
  <c r="H475" i="7"/>
  <c r="L22" i="18" s="1"/>
  <c r="J475" i="7"/>
  <c r="N22" i="18" s="1"/>
  <c r="J480" i="7"/>
  <c r="I475"/>
  <c r="M22" i="18" s="1"/>
  <c r="I480" i="7"/>
  <c r="J75" i="12"/>
  <c r="J125" s="1"/>
  <c r="AF943" i="8"/>
  <c r="E63" i="18"/>
  <c r="H945" i="8"/>
  <c r="C988" s="1"/>
  <c r="Z460" i="7"/>
  <c r="AA460" s="1"/>
  <c r="Z124"/>
  <c r="O475"/>
  <c r="Z475" s="1"/>
  <c r="AE888" i="8"/>
  <c r="AF888" s="1"/>
  <c r="U889"/>
  <c r="U945" s="1"/>
  <c r="U949" s="1"/>
  <c r="S889"/>
  <c r="I117" i="5"/>
  <c r="J117"/>
  <c r="H117"/>
  <c r="I296"/>
  <c r="J296"/>
  <c r="H296"/>
  <c r="G290"/>
  <c r="G291"/>
  <c r="G292"/>
  <c r="G293"/>
  <c r="G294"/>
  <c r="G295"/>
  <c r="I282"/>
  <c r="J282"/>
  <c r="H282"/>
  <c r="AJ282" s="1"/>
  <c r="H959" i="8" l="1"/>
  <c r="H960" s="1"/>
  <c r="H961" s="1"/>
  <c r="C1002"/>
  <c r="C1003" s="1"/>
  <c r="J77" i="12"/>
  <c r="AJ117" i="5"/>
  <c r="C1177"/>
  <c r="AE889" i="8"/>
  <c r="AF889" s="1"/>
  <c r="S945"/>
  <c r="H63" i="12"/>
  <c r="H70" s="1"/>
  <c r="G59"/>
  <c r="G119" s="1"/>
  <c r="AJ296" i="5"/>
  <c r="AA475" i="7"/>
  <c r="G937" i="5"/>
  <c r="G938"/>
  <c r="G939"/>
  <c r="G940"/>
  <c r="G965"/>
  <c r="G966"/>
  <c r="G1068"/>
  <c r="G1069"/>
  <c r="G1070"/>
  <c r="G1071"/>
  <c r="G1072"/>
  <c r="G1073"/>
  <c r="G1123"/>
  <c r="G1124"/>
  <c r="G1125"/>
  <c r="G1126"/>
  <c r="H928"/>
  <c r="G923"/>
  <c r="G922"/>
  <c r="L704"/>
  <c r="P703"/>
  <c r="J80" i="12" l="1"/>
  <c r="J127"/>
  <c r="J81"/>
  <c r="H1137" i="5"/>
  <c r="F73" i="12" s="1"/>
  <c r="F123" s="1"/>
  <c r="AJ1133" i="5"/>
  <c r="H33" i="6"/>
  <c r="AE945" i="8"/>
  <c r="S949"/>
  <c r="AJ928" i="5"/>
  <c r="E16" i="18"/>
  <c r="AJ933" i="5"/>
  <c r="O596"/>
  <c r="O595"/>
  <c r="AJ860"/>
  <c r="J860"/>
  <c r="I860"/>
  <c r="G859"/>
  <c r="G858"/>
  <c r="G857"/>
  <c r="G856"/>
  <c r="G855"/>
  <c r="G854"/>
  <c r="G853"/>
  <c r="G852"/>
  <c r="G851"/>
  <c r="G845"/>
  <c r="G844"/>
  <c r="AJ842"/>
  <c r="I842"/>
  <c r="J842"/>
  <c r="G840"/>
  <c r="G841"/>
  <c r="G839"/>
  <c r="G838"/>
  <c r="G837"/>
  <c r="G836"/>
  <c r="G835"/>
  <c r="G829"/>
  <c r="G828"/>
  <c r="G816"/>
  <c r="G815"/>
  <c r="AJ749"/>
  <c r="I749"/>
  <c r="J749"/>
  <c r="G712"/>
  <c r="G713"/>
  <c r="G739"/>
  <c r="G740"/>
  <c r="G741"/>
  <c r="G742"/>
  <c r="G743"/>
  <c r="G744"/>
  <c r="G745"/>
  <c r="G746"/>
  <c r="G747"/>
  <c r="G748"/>
  <c r="G711"/>
  <c r="G710"/>
  <c r="G709"/>
  <c r="G708"/>
  <c r="G707"/>
  <c r="G706"/>
  <c r="G705"/>
  <c r="G704"/>
  <c r="G703"/>
  <c r="I701"/>
  <c r="AJ701"/>
  <c r="J701"/>
  <c r="G700"/>
  <c r="G699"/>
  <c r="G698"/>
  <c r="G697"/>
  <c r="G696"/>
  <c r="G695"/>
  <c r="G669"/>
  <c r="G668"/>
  <c r="G667"/>
  <c r="G666"/>
  <c r="G665"/>
  <c r="G664"/>
  <c r="G663"/>
  <c r="H660"/>
  <c r="H1136" s="1"/>
  <c r="I660"/>
  <c r="J660"/>
  <c r="G639"/>
  <c r="G640"/>
  <c r="G653"/>
  <c r="G654"/>
  <c r="G655"/>
  <c r="G656"/>
  <c r="G657"/>
  <c r="G658"/>
  <c r="G659"/>
  <c r="G638"/>
  <c r="J636"/>
  <c r="I636"/>
  <c r="G596"/>
  <c r="G597"/>
  <c r="G598"/>
  <c r="G599"/>
  <c r="G622"/>
  <c r="G623"/>
  <c r="G628"/>
  <c r="G629"/>
  <c r="G630"/>
  <c r="G631"/>
  <c r="G632"/>
  <c r="G633"/>
  <c r="G634"/>
  <c r="G635"/>
  <c r="G595"/>
  <c r="I592"/>
  <c r="J592"/>
  <c r="H592"/>
  <c r="B2" i="18"/>
  <c r="I1140" i="5" l="1"/>
  <c r="J1140"/>
  <c r="H1140"/>
  <c r="I861"/>
  <c r="J861"/>
  <c r="J1141" s="1"/>
  <c r="J1139"/>
  <c r="H1139"/>
  <c r="I1139"/>
  <c r="AE949" i="8"/>
  <c r="AF949" s="1"/>
  <c r="AF945"/>
  <c r="AJ660" i="5"/>
  <c r="AJ636"/>
  <c r="H1141"/>
  <c r="F77" i="12" s="1"/>
  <c r="F127" s="1"/>
  <c r="I1141" i="5"/>
  <c r="F75" i="12" l="1"/>
  <c r="F125" s="1"/>
  <c r="C1186" i="5"/>
  <c r="I1159"/>
  <c r="F76" i="12"/>
  <c r="F126" s="1"/>
  <c r="C1187" i="5"/>
  <c r="H1159"/>
  <c r="H1160"/>
  <c r="J1159"/>
  <c r="F81" i="12"/>
  <c r="F80"/>
  <c r="AJ1140" i="5"/>
  <c r="AJ1139"/>
  <c r="H1144"/>
  <c r="AJ1141"/>
  <c r="AJ1146"/>
  <c r="AJ861"/>
  <c r="E12" i="18"/>
  <c r="B3" i="12"/>
  <c r="G372" i="8"/>
  <c r="G373"/>
  <c r="G377"/>
  <c r="G369"/>
  <c r="G370"/>
  <c r="G371"/>
  <c r="G388"/>
  <c r="G367"/>
  <c r="G368"/>
  <c r="H1161" i="5" l="1"/>
  <c r="C1202"/>
  <c r="C1203" s="1"/>
  <c r="E24" i="18"/>
  <c r="C17"/>
  <c r="C25" s="1"/>
  <c r="D17"/>
  <c r="D25" s="1"/>
  <c r="J25"/>
  <c r="K25"/>
  <c r="C46"/>
  <c r="D46"/>
  <c r="E46"/>
  <c r="F46"/>
  <c r="G46"/>
  <c r="C64"/>
  <c r="D64"/>
  <c r="G219" i="8" l="1"/>
  <c r="G220"/>
  <c r="G230"/>
  <c r="G365" l="1"/>
  <c r="L219" i="5" l="1"/>
  <c r="G187" i="8"/>
  <c r="G186"/>
  <c r="F186" s="1"/>
  <c r="G151"/>
  <c r="G150"/>
  <c r="G149"/>
  <c r="F3"/>
  <c r="H171"/>
  <c r="AF206"/>
  <c r="F187" l="1"/>
  <c r="G188"/>
  <c r="F188" s="1"/>
  <c r="AF171"/>
  <c r="C978"/>
  <c r="E54" i="18"/>
  <c r="F195" i="5" l="1"/>
  <c r="I29" i="12" l="1"/>
  <c r="G239" i="7"/>
  <c r="H267" i="5"/>
  <c r="H257"/>
  <c r="AJ257" s="1"/>
  <c r="H247"/>
  <c r="AJ247" s="1"/>
  <c r="F143"/>
  <c r="K16"/>
  <c r="I76"/>
  <c r="J76"/>
  <c r="I72"/>
  <c r="J72"/>
  <c r="H76"/>
  <c r="AJ76" s="1"/>
  <c r="F73"/>
  <c r="AJ267" l="1"/>
  <c r="H288"/>
  <c r="H297" s="1"/>
  <c r="H77"/>
  <c r="AJ77" s="1"/>
  <c r="AJ72"/>
  <c r="G39" i="12"/>
  <c r="J77" i="5"/>
  <c r="I77"/>
  <c r="H6" i="12"/>
  <c r="L223" i="9"/>
  <c r="M223"/>
  <c r="K112"/>
  <c r="C1181" i="5" l="1"/>
  <c r="AJ288"/>
  <c r="E15" i="18"/>
  <c r="F59" i="12"/>
  <c r="AJ297" i="5"/>
  <c r="L112" i="9"/>
  <c r="M112"/>
  <c r="F119" i="12" l="1"/>
  <c r="J154" i="8"/>
  <c r="J950" s="1"/>
  <c r="I154"/>
  <c r="I950" s="1"/>
  <c r="H154"/>
  <c r="J65" i="12" s="1"/>
  <c r="J117" s="1"/>
  <c r="F153" i="8"/>
  <c r="F151"/>
  <c r="F150"/>
  <c r="F149"/>
  <c r="I140" i="5"/>
  <c r="J140"/>
  <c r="H140"/>
  <c r="J147"/>
  <c r="I147"/>
  <c r="H147"/>
  <c r="F65" i="12" s="1"/>
  <c r="F146" i="5"/>
  <c r="F144"/>
  <c r="G178" i="9"/>
  <c r="F117" i="12" l="1"/>
  <c r="E65"/>
  <c r="D65" s="1"/>
  <c r="C977" i="8"/>
  <c r="H950"/>
  <c r="C1178" i="5"/>
  <c r="H1147"/>
  <c r="J8" i="6"/>
  <c r="J1147" i="5"/>
  <c r="I8" i="6"/>
  <c r="I1147" i="5"/>
  <c r="AJ147"/>
  <c r="H8" i="6"/>
  <c r="J16"/>
  <c r="I16"/>
  <c r="AF154" i="8"/>
  <c r="H16" i="6"/>
  <c r="K16" s="1"/>
  <c r="L71" i="9"/>
  <c r="M71"/>
  <c r="K71"/>
  <c r="F194" i="5"/>
  <c r="P66" i="9"/>
  <c r="H25" i="6" l="1"/>
  <c r="K25" s="1"/>
  <c r="K8"/>
  <c r="J25"/>
  <c r="M25" s="1"/>
  <c r="I25"/>
  <c r="L25" s="1"/>
  <c r="F69" i="5"/>
  <c r="L65" i="12" l="1"/>
  <c r="Q71" i="9"/>
  <c r="R71"/>
  <c r="P71"/>
  <c r="J69" i="8"/>
  <c r="I69"/>
  <c r="H69"/>
  <c r="C973" s="1"/>
  <c r="J65"/>
  <c r="I65"/>
  <c r="H65"/>
  <c r="C972" s="1"/>
  <c r="J386" i="14"/>
  <c r="I386"/>
  <c r="H386"/>
  <c r="G384"/>
  <c r="G382"/>
  <c r="G381"/>
  <c r="G379"/>
  <c r="J378"/>
  <c r="I378"/>
  <c r="H378"/>
  <c r="G377"/>
  <c r="G376"/>
  <c r="G375"/>
  <c r="G374"/>
  <c r="G373"/>
  <c r="G372"/>
  <c r="J370"/>
  <c r="I370"/>
  <c r="H370"/>
  <c r="G369"/>
  <c r="G368"/>
  <c r="G367"/>
  <c r="G366"/>
  <c r="G365"/>
  <c r="G364"/>
  <c r="G363"/>
  <c r="G362"/>
  <c r="G361"/>
  <c r="G360"/>
  <c r="G359"/>
  <c r="G358"/>
  <c r="G357"/>
  <c r="G356"/>
  <c r="G355"/>
  <c r="G354"/>
  <c r="J352"/>
  <c r="I352"/>
  <c r="H352"/>
  <c r="G351"/>
  <c r="G350"/>
  <c r="G349"/>
  <c r="G348"/>
  <c r="G347"/>
  <c r="G346"/>
  <c r="J344"/>
  <c r="I344"/>
  <c r="H344"/>
  <c r="G343"/>
  <c r="G342"/>
  <c r="G341"/>
  <c r="J339"/>
  <c r="I339"/>
  <c r="H339"/>
  <c r="G338"/>
  <c r="G337"/>
  <c r="G336"/>
  <c r="G335"/>
  <c r="G334"/>
  <c r="G333"/>
  <c r="G332"/>
  <c r="G331"/>
  <c r="G330"/>
  <c r="G329"/>
  <c r="G328"/>
  <c r="G327"/>
  <c r="G326"/>
  <c r="G325"/>
  <c r="G324"/>
  <c r="J322"/>
  <c r="I322"/>
  <c r="H322"/>
  <c r="G321"/>
  <c r="G320"/>
  <c r="G319"/>
  <c r="G318"/>
  <c r="G317"/>
  <c r="G316"/>
  <c r="G315"/>
  <c r="G314"/>
  <c r="G313"/>
  <c r="G312"/>
  <c r="G303"/>
  <c r="G302"/>
  <c r="G301"/>
  <c r="G300"/>
  <c r="G299"/>
  <c r="G298"/>
  <c r="G297"/>
  <c r="G296"/>
  <c r="G295"/>
  <c r="G294"/>
  <c r="G293"/>
  <c r="G292"/>
  <c r="G291"/>
  <c r="G290"/>
  <c r="G289"/>
  <c r="G288"/>
  <c r="J287"/>
  <c r="I287"/>
  <c r="H287"/>
  <c r="G286"/>
  <c r="G285"/>
  <c r="G284"/>
  <c r="G283"/>
  <c r="G282"/>
  <c r="J281"/>
  <c r="I281"/>
  <c r="H281"/>
  <c r="G280"/>
  <c r="G279"/>
  <c r="G278"/>
  <c r="G277"/>
  <c r="J276"/>
  <c r="I276"/>
  <c r="H276"/>
  <c r="G273"/>
  <c r="G272"/>
  <c r="G271"/>
  <c r="G270"/>
  <c r="G269"/>
  <c r="G268"/>
  <c r="G267"/>
  <c r="G266"/>
  <c r="G265"/>
  <c r="G264"/>
  <c r="G263"/>
  <c r="J262"/>
  <c r="I262"/>
  <c r="H262"/>
  <c r="G261"/>
  <c r="G260"/>
  <c r="G259"/>
  <c r="J258"/>
  <c r="I258"/>
  <c r="H258"/>
  <c r="G257"/>
  <c r="G256"/>
  <c r="G255"/>
  <c r="J254"/>
  <c r="I254"/>
  <c r="H254"/>
  <c r="G253"/>
  <c r="J247"/>
  <c r="I247"/>
  <c r="H247"/>
  <c r="G246"/>
  <c r="G245"/>
  <c r="G244"/>
  <c r="G243"/>
  <c r="G242"/>
  <c r="G241"/>
  <c r="J234"/>
  <c r="I234"/>
  <c r="H234"/>
  <c r="G233"/>
  <c r="G232"/>
  <c r="G231"/>
  <c r="G230"/>
  <c r="G229"/>
  <c r="G228"/>
  <c r="G227"/>
  <c r="G226"/>
  <c r="G225"/>
  <c r="G224"/>
  <c r="G223"/>
  <c r="G222"/>
  <c r="G221"/>
  <c r="G214"/>
  <c r="G213"/>
  <c r="G212"/>
  <c r="G211"/>
  <c r="G210"/>
  <c r="G209"/>
  <c r="G208"/>
  <c r="G207"/>
  <c r="G206"/>
  <c r="J205"/>
  <c r="I205"/>
  <c r="H205"/>
  <c r="G204"/>
  <c r="G203"/>
  <c r="G202"/>
  <c r="G201"/>
  <c r="J200"/>
  <c r="I200"/>
  <c r="H200"/>
  <c r="G199"/>
  <c r="G198"/>
  <c r="G197"/>
  <c r="G196"/>
  <c r="G195"/>
  <c r="G194"/>
  <c r="J193"/>
  <c r="I193"/>
  <c r="H193"/>
  <c r="G192"/>
  <c r="G191"/>
  <c r="G190"/>
  <c r="J189"/>
  <c r="I189"/>
  <c r="H189"/>
  <c r="G188"/>
  <c r="G187"/>
  <c r="G186"/>
  <c r="G185"/>
  <c r="G184"/>
  <c r="G183"/>
  <c r="G182"/>
  <c r="G181"/>
  <c r="G180"/>
  <c r="G179"/>
  <c r="G178"/>
  <c r="J177"/>
  <c r="I177"/>
  <c r="H177"/>
  <c r="J171"/>
  <c r="I171"/>
  <c r="H171"/>
  <c r="F170"/>
  <c r="F169"/>
  <c r="J163"/>
  <c r="I163"/>
  <c r="H163"/>
  <c r="F162"/>
  <c r="F161"/>
  <c r="F160"/>
  <c r="F159"/>
  <c r="J153"/>
  <c r="I153"/>
  <c r="H153"/>
  <c r="F152"/>
  <c r="F151"/>
  <c r="J144"/>
  <c r="I144"/>
  <c r="H144"/>
  <c r="G143"/>
  <c r="G142"/>
  <c r="G141"/>
  <c r="G140"/>
  <c r="G139"/>
  <c r="G138"/>
  <c r="G137"/>
  <c r="G136"/>
  <c r="G135"/>
  <c r="G134"/>
  <c r="J126"/>
  <c r="I126"/>
  <c r="H126"/>
  <c r="G125"/>
  <c r="G124"/>
  <c r="G123"/>
  <c r="G122"/>
  <c r="J121"/>
  <c r="I121"/>
  <c r="H121"/>
  <c r="G120"/>
  <c r="G119"/>
  <c r="G118"/>
  <c r="G117"/>
  <c r="J111"/>
  <c r="I111"/>
  <c r="H111"/>
  <c r="G110"/>
  <c r="G109"/>
  <c r="G108"/>
  <c r="G107"/>
  <c r="G106"/>
  <c r="G105"/>
  <c r="G104"/>
  <c r="J103"/>
  <c r="I103"/>
  <c r="H103"/>
  <c r="G102"/>
  <c r="G101"/>
  <c r="G100"/>
  <c r="G99"/>
  <c r="G98"/>
  <c r="G97"/>
  <c r="J91"/>
  <c r="I91"/>
  <c r="H91"/>
  <c r="J84"/>
  <c r="I84"/>
  <c r="H84"/>
  <c r="J76"/>
  <c r="I76"/>
  <c r="H76"/>
  <c r="G74"/>
  <c r="J69"/>
  <c r="I69"/>
  <c r="H69"/>
  <c r="J63"/>
  <c r="I63"/>
  <c r="H63"/>
  <c r="J57"/>
  <c r="I57"/>
  <c r="H57"/>
  <c r="J50"/>
  <c r="I50"/>
  <c r="H50"/>
  <c r="J47"/>
  <c r="I47"/>
  <c r="H47"/>
  <c r="J43"/>
  <c r="I43"/>
  <c r="H43"/>
  <c r="J39"/>
  <c r="I39"/>
  <c r="H39"/>
  <c r="J35"/>
  <c r="I35"/>
  <c r="H35"/>
  <c r="J30"/>
  <c r="I30"/>
  <c r="H30"/>
  <c r="J23"/>
  <c r="I23"/>
  <c r="H23"/>
  <c r="M22"/>
  <c r="L22"/>
  <c r="K22"/>
  <c r="J16"/>
  <c r="I16"/>
  <c r="H16"/>
  <c r="J14"/>
  <c r="J88" s="1"/>
  <c r="I14"/>
  <c r="I175" s="1"/>
  <c r="H14"/>
  <c r="H251" s="1"/>
  <c r="C7"/>
  <c r="D4"/>
  <c r="F3"/>
  <c r="L111" i="9"/>
  <c r="M111"/>
  <c r="C999" i="8" l="1"/>
  <c r="I112" i="14"/>
  <c r="J127"/>
  <c r="J215"/>
  <c r="H304"/>
  <c r="J389"/>
  <c r="I51"/>
  <c r="J51"/>
  <c r="I127"/>
  <c r="I215"/>
  <c r="I274"/>
  <c r="J112"/>
  <c r="I304"/>
  <c r="H112"/>
  <c r="I70" i="8"/>
  <c r="I88" i="14"/>
  <c r="J148"/>
  <c r="I116"/>
  <c r="I21"/>
  <c r="H51"/>
  <c r="J61"/>
  <c r="H67"/>
  <c r="H73"/>
  <c r="H88"/>
  <c r="I148"/>
  <c r="H215"/>
  <c r="J274"/>
  <c r="H274"/>
  <c r="J309"/>
  <c r="I389"/>
  <c r="H55"/>
  <c r="H61"/>
  <c r="J116"/>
  <c r="H127"/>
  <c r="I132"/>
  <c r="H167"/>
  <c r="J304"/>
  <c r="H21"/>
  <c r="H27"/>
  <c r="I61"/>
  <c r="I309"/>
  <c r="H389"/>
  <c r="J157"/>
  <c r="J219"/>
  <c r="J73"/>
  <c r="I157"/>
  <c r="I219"/>
  <c r="I73"/>
  <c r="J132"/>
  <c r="H175"/>
  <c r="H70" i="8"/>
  <c r="J70"/>
  <c r="J67" i="14"/>
  <c r="I80"/>
  <c r="I95"/>
  <c r="H116"/>
  <c r="H132"/>
  <c r="H148"/>
  <c r="H157"/>
  <c r="J167"/>
  <c r="J175"/>
  <c r="H219"/>
  <c r="I238"/>
  <c r="I251"/>
  <c r="H309"/>
  <c r="J80"/>
  <c r="J95"/>
  <c r="J238"/>
  <c r="J251"/>
  <c r="J27"/>
  <c r="J55"/>
  <c r="J21"/>
  <c r="I27"/>
  <c r="I55"/>
  <c r="I67"/>
  <c r="H80"/>
  <c r="H95"/>
  <c r="I167"/>
  <c r="H238"/>
  <c r="J305" l="1"/>
  <c r="H305"/>
  <c r="H390"/>
  <c r="H391" s="1"/>
  <c r="H37" i="6" s="1"/>
  <c r="J390" i="14"/>
  <c r="J391" s="1"/>
  <c r="J37" i="6" s="1"/>
  <c r="M34" i="9" s="1"/>
  <c r="I305" i="14"/>
  <c r="I390" s="1"/>
  <c r="I391" s="1"/>
  <c r="I37" i="6" s="1"/>
  <c r="L34" i="9" s="1"/>
  <c r="J39" i="12"/>
  <c r="M200" i="9" l="1"/>
  <c r="K34"/>
  <c r="K200" s="1"/>
  <c r="L200"/>
  <c r="G74" i="7" l="1"/>
  <c r="G87" i="8"/>
  <c r="K60" i="9"/>
  <c r="M60"/>
  <c r="L60"/>
  <c r="H22" i="5"/>
  <c r="L190" i="9"/>
  <c r="M190"/>
  <c r="K190"/>
  <c r="Q66"/>
  <c r="R66"/>
  <c r="Q85"/>
  <c r="R85"/>
  <c r="P85"/>
  <c r="L84"/>
  <c r="M84"/>
  <c r="K84"/>
  <c r="H67" i="5" l="1"/>
  <c r="J67"/>
  <c r="I67"/>
  <c r="I63"/>
  <c r="J63"/>
  <c r="H63"/>
  <c r="AJ67" l="1"/>
  <c r="C1173"/>
  <c r="C1199" s="1"/>
  <c r="F39" i="12"/>
  <c r="H78" i="5"/>
  <c r="J78"/>
  <c r="I78"/>
  <c r="L53" i="9" s="1"/>
  <c r="L52" s="1"/>
  <c r="K53" l="1"/>
  <c r="K52" s="1"/>
  <c r="AJ78" i="5"/>
  <c r="M53" i="9"/>
  <c r="M52" s="1"/>
  <c r="E39" i="12"/>
  <c r="H213" i="9" l="1"/>
  <c r="C213"/>
  <c r="H186"/>
  <c r="C186"/>
  <c r="J50" i="7" l="1"/>
  <c r="I50"/>
  <c r="H50"/>
  <c r="H38" i="12" s="1"/>
  <c r="J47" i="7"/>
  <c r="I47"/>
  <c r="H47"/>
  <c r="H37" i="12" s="1"/>
  <c r="J43" i="7"/>
  <c r="I43"/>
  <c r="H43"/>
  <c r="J39"/>
  <c r="I39"/>
  <c r="H39"/>
  <c r="H35" i="12" s="1"/>
  <c r="J35" i="7"/>
  <c r="I35"/>
  <c r="H35"/>
  <c r="H34" i="12" s="1"/>
  <c r="J30" i="7"/>
  <c r="I30"/>
  <c r="H30"/>
  <c r="H33" i="12" s="1"/>
  <c r="H47" i="8"/>
  <c r="J50"/>
  <c r="I50"/>
  <c r="H50"/>
  <c r="J38" i="12" s="1"/>
  <c r="J47" i="8"/>
  <c r="I47"/>
  <c r="J43"/>
  <c r="I43"/>
  <c r="H43"/>
  <c r="J39"/>
  <c r="I39"/>
  <c r="H39"/>
  <c r="J35"/>
  <c r="I35"/>
  <c r="H35"/>
  <c r="J30"/>
  <c r="I30"/>
  <c r="H30"/>
  <c r="E36" i="12"/>
  <c r="G32"/>
  <c r="I32"/>
  <c r="K32"/>
  <c r="K47" i="5"/>
  <c r="H49"/>
  <c r="C1172" s="1"/>
  <c r="H45"/>
  <c r="AJ45" s="1"/>
  <c r="H37"/>
  <c r="C1170" s="1"/>
  <c r="H32"/>
  <c r="C1169" s="1"/>
  <c r="I52"/>
  <c r="J52"/>
  <c r="H52"/>
  <c r="I49"/>
  <c r="J49"/>
  <c r="I45"/>
  <c r="J45"/>
  <c r="I41"/>
  <c r="J41"/>
  <c r="H41"/>
  <c r="C1171" s="1"/>
  <c r="I37"/>
  <c r="J37"/>
  <c r="I32"/>
  <c r="J32"/>
  <c r="J33" i="12" l="1"/>
  <c r="C968" i="8"/>
  <c r="J34" i="12"/>
  <c r="C969" i="8"/>
  <c r="J35" i="12"/>
  <c r="C970" i="8"/>
  <c r="J37" i="12"/>
  <c r="C971" i="8"/>
  <c r="C1198" i="5"/>
  <c r="F38" i="12"/>
  <c r="AJ52" i="5"/>
  <c r="F35" i="12"/>
  <c r="E35" s="1"/>
  <c r="AJ41" i="5"/>
  <c r="F34" i="12"/>
  <c r="E34" s="1"/>
  <c r="AJ37" i="5"/>
  <c r="F33" i="12"/>
  <c r="AJ32" i="5"/>
  <c r="F37" i="12"/>
  <c r="E37" s="1"/>
  <c r="AJ49" i="5"/>
  <c r="J53"/>
  <c r="J51" i="8"/>
  <c r="G52" i="18" s="1"/>
  <c r="I53" i="5"/>
  <c r="I51" i="8"/>
  <c r="F52" i="18" s="1"/>
  <c r="I51" i="7"/>
  <c r="J51"/>
  <c r="H51"/>
  <c r="D36" i="12"/>
  <c r="H51" i="8"/>
  <c r="E52" i="18" s="1"/>
  <c r="H53" i="5"/>
  <c r="AJ53" s="1"/>
  <c r="D37" i="12" l="1"/>
  <c r="D34"/>
  <c r="J32"/>
  <c r="D35"/>
  <c r="C998" i="8"/>
  <c r="F32" i="12"/>
  <c r="D17" l="1"/>
  <c r="I18"/>
  <c r="I14" s="1"/>
  <c r="J18"/>
  <c r="J14" s="1"/>
  <c r="F18"/>
  <c r="G18"/>
  <c r="G14" s="1"/>
  <c r="H18"/>
  <c r="K18"/>
  <c r="K14" s="1"/>
  <c r="E25"/>
  <c r="D25" s="1"/>
  <c r="H51" i="6" s="1"/>
  <c r="E16" i="12"/>
  <c r="E20"/>
  <c r="D20" s="1"/>
  <c r="H46" i="6" s="1"/>
  <c r="E19" i="12"/>
  <c r="D19" s="1"/>
  <c r="H45" i="6" l="1"/>
  <c r="H44" s="1"/>
  <c r="K29" i="9"/>
  <c r="H32" i="12"/>
  <c r="L41" i="9"/>
  <c r="M41"/>
  <c r="E24" i="12"/>
  <c r="J141" i="8"/>
  <c r="I141"/>
  <c r="H141"/>
  <c r="J53" i="12" s="1"/>
  <c r="G140" i="8"/>
  <c r="G139"/>
  <c r="G138"/>
  <c r="G137"/>
  <c r="J136"/>
  <c r="I136"/>
  <c r="H136"/>
  <c r="J52" i="12" s="1"/>
  <c r="G135" i="8"/>
  <c r="G134"/>
  <c r="G133"/>
  <c r="G132"/>
  <c r="J161" i="5"/>
  <c r="I161"/>
  <c r="H161"/>
  <c r="F53" i="12" s="1"/>
  <c r="G160" i="5"/>
  <c r="G159"/>
  <c r="G158"/>
  <c r="G157"/>
  <c r="J156"/>
  <c r="I156"/>
  <c r="H156"/>
  <c r="G155"/>
  <c r="G154"/>
  <c r="G153"/>
  <c r="G152"/>
  <c r="G137" i="7"/>
  <c r="G136"/>
  <c r="G135"/>
  <c r="G134"/>
  <c r="I138"/>
  <c r="J138"/>
  <c r="H138"/>
  <c r="H53" i="12" s="1"/>
  <c r="I133" i="7"/>
  <c r="J133"/>
  <c r="H133"/>
  <c r="H52" i="12" s="1"/>
  <c r="G131" i="7"/>
  <c r="G130"/>
  <c r="G132"/>
  <c r="G129"/>
  <c r="E42" i="12"/>
  <c r="E43"/>
  <c r="D43" s="1"/>
  <c r="P29" i="9" l="1"/>
  <c r="K196"/>
  <c r="I139" i="7"/>
  <c r="H162" i="5"/>
  <c r="H139" i="7"/>
  <c r="J139"/>
  <c r="D24" i="12"/>
  <c r="H50" i="6" s="1"/>
  <c r="F52" i="12"/>
  <c r="J162" i="5"/>
  <c r="I162"/>
  <c r="K41" i="9" l="1"/>
  <c r="K42"/>
  <c r="O42" s="1"/>
  <c r="E21" i="12"/>
  <c r="E22"/>
  <c r="D22" s="1"/>
  <c r="E23"/>
  <c r="AJ534" i="5"/>
  <c r="H179"/>
  <c r="H48" i="6" l="1"/>
  <c r="AJ179" i="5"/>
  <c r="C1179"/>
  <c r="E19" i="18"/>
  <c r="K30" i="9"/>
  <c r="O30" s="1"/>
  <c r="E18" i="12"/>
  <c r="D23"/>
  <c r="H49" i="6" s="1"/>
  <c r="D21" i="12"/>
  <c r="L21" l="1"/>
  <c r="H47" i="6"/>
  <c r="H52" s="1"/>
  <c r="K35" i="9"/>
  <c r="D18" i="12"/>
  <c r="K39" i="9"/>
  <c r="O39" s="1"/>
  <c r="G363" i="5" l="1"/>
  <c r="I367"/>
  <c r="J367"/>
  <c r="AJ367"/>
  <c r="G357"/>
  <c r="G359"/>
  <c r="G364"/>
  <c r="G365"/>
  <c r="G366"/>
  <c r="I126" i="8"/>
  <c r="J126"/>
  <c r="I120"/>
  <c r="J120"/>
  <c r="H126"/>
  <c r="J50" i="12" s="1"/>
  <c r="H120" i="8"/>
  <c r="G117"/>
  <c r="G118"/>
  <c r="G119"/>
  <c r="G121"/>
  <c r="G122"/>
  <c r="G123"/>
  <c r="G124"/>
  <c r="G125"/>
  <c r="G131" i="5"/>
  <c r="G125"/>
  <c r="I134"/>
  <c r="J134"/>
  <c r="H134"/>
  <c r="F50" i="12" s="1"/>
  <c r="I128" i="5"/>
  <c r="J128"/>
  <c r="H128"/>
  <c r="G133"/>
  <c r="G127"/>
  <c r="G122" i="7"/>
  <c r="AA109"/>
  <c r="G932" i="5" l="1"/>
  <c r="H49" i="12"/>
  <c r="I135" i="5"/>
  <c r="I1145" s="1"/>
  <c r="G60" i="12"/>
  <c r="I127" i="8"/>
  <c r="J127"/>
  <c r="H127"/>
  <c r="J49" i="12"/>
  <c r="H135" i="5"/>
  <c r="H1145" s="1"/>
  <c r="J135"/>
  <c r="J1145" s="1"/>
  <c r="F49" i="12"/>
  <c r="E49" s="1"/>
  <c r="J30"/>
  <c r="G31"/>
  <c r="G30"/>
  <c r="F31"/>
  <c r="F30"/>
  <c r="E26"/>
  <c r="D26" s="1"/>
  <c r="K21" i="9" s="1"/>
  <c r="O210" s="1"/>
  <c r="I28" i="12"/>
  <c r="K28"/>
  <c r="E38"/>
  <c r="D38" s="1"/>
  <c r="D39"/>
  <c r="G40"/>
  <c r="H40"/>
  <c r="I40"/>
  <c r="K40"/>
  <c r="E41"/>
  <c r="D41" s="1"/>
  <c r="D42"/>
  <c r="G48"/>
  <c r="I48"/>
  <c r="K48"/>
  <c r="E50"/>
  <c r="F51"/>
  <c r="G51"/>
  <c r="H51"/>
  <c r="I51"/>
  <c r="J51"/>
  <c r="K51"/>
  <c r="E52"/>
  <c r="D53"/>
  <c r="E53"/>
  <c r="G120" l="1"/>
  <c r="M32"/>
  <c r="J110"/>
  <c r="N31"/>
  <c r="G111"/>
  <c r="M31"/>
  <c r="G110"/>
  <c r="N30"/>
  <c r="F111"/>
  <c r="M30"/>
  <c r="F110"/>
  <c r="J15" i="6"/>
  <c r="J948" i="8"/>
  <c r="H15" i="6"/>
  <c r="H948" i="8"/>
  <c r="I15" i="6"/>
  <c r="I948" i="8"/>
  <c r="J48" i="12"/>
  <c r="K15" i="6"/>
  <c r="J7"/>
  <c r="H7"/>
  <c r="I7"/>
  <c r="E31" i="12"/>
  <c r="F28"/>
  <c r="G29"/>
  <c r="F29"/>
  <c r="F85" s="1"/>
  <c r="K27"/>
  <c r="R19" s="1"/>
  <c r="F48"/>
  <c r="E30"/>
  <c r="E48"/>
  <c r="G28"/>
  <c r="D52"/>
  <c r="D49"/>
  <c r="O31" l="1"/>
  <c r="O30"/>
  <c r="K7" i="6"/>
  <c r="E29" i="12"/>
  <c r="I27"/>
  <c r="P19" s="1"/>
  <c r="H281" i="8"/>
  <c r="H263"/>
  <c r="H249"/>
  <c r="H238"/>
  <c r="H294" i="7"/>
  <c r="H61" i="12" s="1"/>
  <c r="H189" i="7"/>
  <c r="H201"/>
  <c r="L19" i="18" s="1"/>
  <c r="H209" i="7"/>
  <c r="H288" i="8" l="1"/>
  <c r="C980" s="1"/>
  <c r="H245" i="7"/>
  <c r="G63" i="12"/>
  <c r="I928" i="5"/>
  <c r="I1137" s="1"/>
  <c r="J928"/>
  <c r="J1137" s="1"/>
  <c r="I199"/>
  <c r="J199"/>
  <c r="H199"/>
  <c r="I25"/>
  <c r="J25"/>
  <c r="H25"/>
  <c r="G70" i="12" l="1"/>
  <c r="G82"/>
  <c r="AF526" i="8"/>
  <c r="C983"/>
  <c r="AJ199" i="5"/>
  <c r="C1180"/>
  <c r="E58" i="18"/>
  <c r="AF288" i="8"/>
  <c r="H59" i="12"/>
  <c r="AA245" i="7"/>
  <c r="J62" i="12"/>
  <c r="J122" s="1"/>
  <c r="E61" i="18"/>
  <c r="F57" i="12"/>
  <c r="E57" s="1"/>
  <c r="E13" i="18"/>
  <c r="E33" i="12"/>
  <c r="E32" s="1"/>
  <c r="I17" i="5"/>
  <c r="J17"/>
  <c r="H17"/>
  <c r="L192" i="9"/>
  <c r="M192"/>
  <c r="L197"/>
  <c r="M197"/>
  <c r="L203"/>
  <c r="M203"/>
  <c r="L204"/>
  <c r="M204"/>
  <c r="L205"/>
  <c r="M205"/>
  <c r="L206"/>
  <c r="M206"/>
  <c r="K192"/>
  <c r="K197"/>
  <c r="K203"/>
  <c r="K204"/>
  <c r="K205"/>
  <c r="K206"/>
  <c r="F66" i="12" l="1"/>
  <c r="F116"/>
  <c r="C1201" i="5"/>
  <c r="D33" i="12"/>
  <c r="D32" s="1"/>
  <c r="E28"/>
  <c r="E66" l="1"/>
  <c r="F86"/>
  <c r="J64"/>
  <c r="N108" i="9"/>
  <c r="N111"/>
  <c r="N149"/>
  <c r="L75"/>
  <c r="M75"/>
  <c r="K75"/>
  <c r="N107" l="1"/>
  <c r="N86" l="1"/>
  <c r="I938" i="8" l="1"/>
  <c r="I942" s="1"/>
  <c r="I960" s="1"/>
  <c r="J938"/>
  <c r="J942" s="1"/>
  <c r="J960" s="1"/>
  <c r="G445"/>
  <c r="G446"/>
  <c r="G419"/>
  <c r="I263"/>
  <c r="G269"/>
  <c r="G270"/>
  <c r="I238"/>
  <c r="J238"/>
  <c r="AF238" s="1"/>
  <c r="G240"/>
  <c r="G245"/>
  <c r="G246"/>
  <c r="B7"/>
  <c r="G332" i="7"/>
  <c r="G339"/>
  <c r="G325"/>
  <c r="G113"/>
  <c r="H183" i="5"/>
  <c r="AJ388"/>
  <c r="AJ473"/>
  <c r="AJ506"/>
  <c r="B7" i="7"/>
  <c r="G129" i="5"/>
  <c r="G126"/>
  <c r="G539"/>
  <c r="G540"/>
  <c r="G541"/>
  <c r="G1129"/>
  <c r="G1128"/>
  <c r="G1127"/>
  <c r="G924"/>
  <c r="G925"/>
  <c r="G926"/>
  <c r="J940" i="8" l="1"/>
  <c r="I940"/>
  <c r="AA342" i="7"/>
  <c r="I45" i="6"/>
  <c r="I44" s="1"/>
  <c r="L29" i="9" s="1"/>
  <c r="I36" i="6"/>
  <c r="J45"/>
  <c r="J44" s="1"/>
  <c r="M29" i="9" s="1"/>
  <c r="J36" i="6"/>
  <c r="F62" i="18"/>
  <c r="G62"/>
  <c r="J31" i="12"/>
  <c r="J111" s="1"/>
  <c r="H23" i="8"/>
  <c r="AF23" s="1"/>
  <c r="G476" i="5"/>
  <c r="G489"/>
  <c r="G490"/>
  <c r="G491"/>
  <c r="G492"/>
  <c r="G493"/>
  <c r="G494"/>
  <c r="G251"/>
  <c r="G252"/>
  <c r="G286"/>
  <c r="G250"/>
  <c r="G253"/>
  <c r="G130"/>
  <c r="G132"/>
  <c r="G123"/>
  <c r="G287"/>
  <c r="G270"/>
  <c r="G271"/>
  <c r="I257"/>
  <c r="G261"/>
  <c r="G262"/>
  <c r="G263"/>
  <c r="I247"/>
  <c r="J247"/>
  <c r="G249"/>
  <c r="G254"/>
  <c r="F55" i="12"/>
  <c r="H84" i="5"/>
  <c r="J14" i="8"/>
  <c r="J530" s="1"/>
  <c r="I14"/>
  <c r="I530" s="1"/>
  <c r="H14"/>
  <c r="H530" s="1"/>
  <c r="D4"/>
  <c r="J14" i="7"/>
  <c r="J364" s="1"/>
  <c r="I14"/>
  <c r="I364" s="1"/>
  <c r="H14"/>
  <c r="H364" s="1"/>
  <c r="D4"/>
  <c r="F3"/>
  <c r="G285" i="5"/>
  <c r="Q29" i="9" l="1"/>
  <c r="L196"/>
  <c r="R29"/>
  <c r="M196"/>
  <c r="F114" i="12"/>
  <c r="AA331" i="7"/>
  <c r="I961" i="8"/>
  <c r="J961"/>
  <c r="J29" i="12"/>
  <c r="N32"/>
  <c r="O32" s="1"/>
  <c r="G63" i="18"/>
  <c r="F63"/>
  <c r="J61" i="8"/>
  <c r="J147"/>
  <c r="I61"/>
  <c r="I147"/>
  <c r="H61"/>
  <c r="H131"/>
  <c r="H147"/>
  <c r="E55" i="12"/>
  <c r="G232" i="7"/>
  <c r="G475" i="5"/>
  <c r="G283" l="1"/>
  <c r="L22" i="8" l="1"/>
  <c r="M22"/>
  <c r="K22"/>
  <c r="G399" i="5"/>
  <c r="G284"/>
  <c r="G496" i="8" l="1"/>
  <c r="G497"/>
  <c r="G498"/>
  <c r="G499"/>
  <c r="G500"/>
  <c r="G494" l="1"/>
  <c r="AF492" l="1"/>
  <c r="G509"/>
  <c r="G223" i="7"/>
  <c r="G234"/>
  <c r="I57" i="5" l="1"/>
  <c r="J57"/>
  <c r="H57"/>
  <c r="I55" i="7"/>
  <c r="J55"/>
  <c r="H55"/>
  <c r="I55" i="8"/>
  <c r="J55"/>
  <c r="H55"/>
  <c r="I23"/>
  <c r="J23"/>
  <c r="G525"/>
  <c r="G524"/>
  <c r="G523"/>
  <c r="G522"/>
  <c r="G521"/>
  <c r="G520"/>
  <c r="G519"/>
  <c r="G518"/>
  <c r="G517"/>
  <c r="G516"/>
  <c r="G515"/>
  <c r="G514"/>
  <c r="G513"/>
  <c r="G512"/>
  <c r="G511"/>
  <c r="G510"/>
  <c r="G508"/>
  <c r="G507"/>
  <c r="G506"/>
  <c r="G505"/>
  <c r="G504"/>
  <c r="G503"/>
  <c r="G502"/>
  <c r="G501"/>
  <c r="G495"/>
  <c r="G493"/>
  <c r="G448"/>
  <c r="G447"/>
  <c r="G423"/>
  <c r="AF422"/>
  <c r="G421"/>
  <c r="G420"/>
  <c r="G412"/>
  <c r="AF411"/>
  <c r="G410"/>
  <c r="J408"/>
  <c r="I408"/>
  <c r="H408"/>
  <c r="J404"/>
  <c r="G60" i="18" s="1"/>
  <c r="I404" i="8"/>
  <c r="F60" i="18" s="1"/>
  <c r="H404" i="8"/>
  <c r="C982" s="1"/>
  <c r="G403"/>
  <c r="G402"/>
  <c r="G401"/>
  <c r="G400"/>
  <c r="G399"/>
  <c r="G398"/>
  <c r="J395"/>
  <c r="I395"/>
  <c r="H395"/>
  <c r="G59" i="18"/>
  <c r="F59"/>
  <c r="AF391" i="8"/>
  <c r="G390"/>
  <c r="G389"/>
  <c r="G366"/>
  <c r="G364"/>
  <c r="G363"/>
  <c r="G360"/>
  <c r="G359"/>
  <c r="J292"/>
  <c r="I292"/>
  <c r="H292"/>
  <c r="G287"/>
  <c r="G286"/>
  <c r="G285"/>
  <c r="G284"/>
  <c r="G283"/>
  <c r="G282"/>
  <c r="J281"/>
  <c r="AF281" s="1"/>
  <c r="I281"/>
  <c r="G272"/>
  <c r="G271"/>
  <c r="G265"/>
  <c r="G264"/>
  <c r="J263"/>
  <c r="G262"/>
  <c r="G261"/>
  <c r="G260"/>
  <c r="G259"/>
  <c r="G251"/>
  <c r="G250"/>
  <c r="J249"/>
  <c r="AF249" s="1"/>
  <c r="I249"/>
  <c r="G248"/>
  <c r="G247"/>
  <c r="G239"/>
  <c r="J204"/>
  <c r="I204"/>
  <c r="H204"/>
  <c r="G57" i="18"/>
  <c r="F57"/>
  <c r="J195" i="8"/>
  <c r="I195"/>
  <c r="H195"/>
  <c r="J191"/>
  <c r="G56" i="18" s="1"/>
  <c r="I191" i="8"/>
  <c r="F56" i="18" s="1"/>
  <c r="H191" i="8"/>
  <c r="F190"/>
  <c r="J184"/>
  <c r="I184"/>
  <c r="H184"/>
  <c r="J180"/>
  <c r="G55" i="18" s="1"/>
  <c r="I180" i="8"/>
  <c r="F55" i="18" s="1"/>
  <c r="J175" i="8"/>
  <c r="I175"/>
  <c r="H175"/>
  <c r="J171"/>
  <c r="G54" i="18" s="1"/>
  <c r="I171" i="8"/>
  <c r="F54" i="18" s="1"/>
  <c r="J55" i="12"/>
  <c r="J114" s="1"/>
  <c r="G170" i="8"/>
  <c r="G169"/>
  <c r="G168"/>
  <c r="G167"/>
  <c r="G166"/>
  <c r="G165"/>
  <c r="G164"/>
  <c r="G163"/>
  <c r="G162"/>
  <c r="G161"/>
  <c r="J159"/>
  <c r="I159"/>
  <c r="H159"/>
  <c r="J142"/>
  <c r="I142"/>
  <c r="H142"/>
  <c r="J131"/>
  <c r="I131"/>
  <c r="G116"/>
  <c r="G115"/>
  <c r="J113"/>
  <c r="I113"/>
  <c r="H113"/>
  <c r="J101"/>
  <c r="I101"/>
  <c r="H101"/>
  <c r="J97"/>
  <c r="I97"/>
  <c r="H97"/>
  <c r="C975" s="1"/>
  <c r="J93"/>
  <c r="I93"/>
  <c r="H93"/>
  <c r="J89"/>
  <c r="I89"/>
  <c r="H89"/>
  <c r="J86"/>
  <c r="I86"/>
  <c r="H86"/>
  <c r="J82"/>
  <c r="I82"/>
  <c r="H82"/>
  <c r="J80"/>
  <c r="I80"/>
  <c r="H80"/>
  <c r="J76"/>
  <c r="I76"/>
  <c r="H76"/>
  <c r="J74"/>
  <c r="I74"/>
  <c r="H74"/>
  <c r="J57"/>
  <c r="I57"/>
  <c r="H57"/>
  <c r="J27"/>
  <c r="I27"/>
  <c r="H27"/>
  <c r="J21"/>
  <c r="I21"/>
  <c r="H21"/>
  <c r="J16"/>
  <c r="I16"/>
  <c r="H16"/>
  <c r="I23" i="7"/>
  <c r="J23"/>
  <c r="H23"/>
  <c r="H31" i="12" s="1"/>
  <c r="D31" s="1"/>
  <c r="I16" i="7"/>
  <c r="J16"/>
  <c r="H16"/>
  <c r="G358"/>
  <c r="G357"/>
  <c r="G356"/>
  <c r="G355"/>
  <c r="G354"/>
  <c r="G353"/>
  <c r="G352"/>
  <c r="G351"/>
  <c r="G350"/>
  <c r="G349"/>
  <c r="G348"/>
  <c r="G347"/>
  <c r="G346"/>
  <c r="G345"/>
  <c r="G344"/>
  <c r="G343"/>
  <c r="G341"/>
  <c r="G340"/>
  <c r="AA330"/>
  <c r="G329"/>
  <c r="G328"/>
  <c r="AA323"/>
  <c r="G320"/>
  <c r="G319"/>
  <c r="G318"/>
  <c r="G317"/>
  <c r="G316"/>
  <c r="G315"/>
  <c r="G314"/>
  <c r="G313"/>
  <c r="G312"/>
  <c r="G311"/>
  <c r="G310"/>
  <c r="J309"/>
  <c r="I309"/>
  <c r="H309"/>
  <c r="AA309" s="1"/>
  <c r="G308"/>
  <c r="G307"/>
  <c r="G306"/>
  <c r="J305"/>
  <c r="I305"/>
  <c r="H305"/>
  <c r="AA305" s="1"/>
  <c r="G304"/>
  <c r="G303"/>
  <c r="G302"/>
  <c r="J301"/>
  <c r="I301"/>
  <c r="H301"/>
  <c r="AA301" s="1"/>
  <c r="G300"/>
  <c r="J298"/>
  <c r="I298"/>
  <c r="H298"/>
  <c r="J294"/>
  <c r="I294"/>
  <c r="G293"/>
  <c r="G292"/>
  <c r="G291"/>
  <c r="G290"/>
  <c r="G289"/>
  <c r="G288"/>
  <c r="J285"/>
  <c r="I285"/>
  <c r="H285"/>
  <c r="G280"/>
  <c r="G279"/>
  <c r="G278"/>
  <c r="G277"/>
  <c r="G260"/>
  <c r="J249"/>
  <c r="I249"/>
  <c r="H249"/>
  <c r="G244"/>
  <c r="G240"/>
  <c r="G236"/>
  <c r="G235"/>
  <c r="G222"/>
  <c r="G215"/>
  <c r="G214"/>
  <c r="G212"/>
  <c r="G211"/>
  <c r="G210"/>
  <c r="J209"/>
  <c r="I209"/>
  <c r="G208"/>
  <c r="G207"/>
  <c r="G202"/>
  <c r="J201"/>
  <c r="N19" i="18" s="1"/>
  <c r="I201" i="7"/>
  <c r="M19" i="18" s="1"/>
  <c r="G200" i="7"/>
  <c r="G199"/>
  <c r="G198"/>
  <c r="G197"/>
  <c r="G196"/>
  <c r="G195"/>
  <c r="G194"/>
  <c r="G193"/>
  <c r="G192"/>
  <c r="G191"/>
  <c r="G190"/>
  <c r="J189"/>
  <c r="I189"/>
  <c r="J187"/>
  <c r="I187"/>
  <c r="H187"/>
  <c r="J183"/>
  <c r="I183"/>
  <c r="H183"/>
  <c r="F182"/>
  <c r="F181"/>
  <c r="J179"/>
  <c r="I179"/>
  <c r="H179"/>
  <c r="J175"/>
  <c r="I175"/>
  <c r="H175"/>
  <c r="H57" i="12" s="1"/>
  <c r="F174" i="7"/>
  <c r="F173"/>
  <c r="F172"/>
  <c r="F171"/>
  <c r="J169"/>
  <c r="I169"/>
  <c r="H169"/>
  <c r="J165"/>
  <c r="I165"/>
  <c r="H165"/>
  <c r="H56" i="12" s="1"/>
  <c r="F164" i="7"/>
  <c r="F163"/>
  <c r="J160"/>
  <c r="I160"/>
  <c r="H160"/>
  <c r="J156"/>
  <c r="I156"/>
  <c r="H156"/>
  <c r="G155"/>
  <c r="G154"/>
  <c r="G153"/>
  <c r="G152"/>
  <c r="G151"/>
  <c r="G150"/>
  <c r="G149"/>
  <c r="G148"/>
  <c r="G147"/>
  <c r="G146"/>
  <c r="J144"/>
  <c r="I144"/>
  <c r="H144"/>
  <c r="J128"/>
  <c r="I128"/>
  <c r="H128"/>
  <c r="J95"/>
  <c r="I95"/>
  <c r="H95"/>
  <c r="J91"/>
  <c r="I91"/>
  <c r="H91"/>
  <c r="J88"/>
  <c r="I88"/>
  <c r="H88"/>
  <c r="J84"/>
  <c r="I84"/>
  <c r="H84"/>
  <c r="J80"/>
  <c r="I80"/>
  <c r="H80"/>
  <c r="J76"/>
  <c r="I76"/>
  <c r="H76"/>
  <c r="J73"/>
  <c r="I73"/>
  <c r="H73"/>
  <c r="J69"/>
  <c r="I69"/>
  <c r="H69"/>
  <c r="J67"/>
  <c r="I67"/>
  <c r="H67"/>
  <c r="J63"/>
  <c r="I63"/>
  <c r="H63"/>
  <c r="J61"/>
  <c r="I61"/>
  <c r="H61"/>
  <c r="J57"/>
  <c r="I57"/>
  <c r="H57"/>
  <c r="J27"/>
  <c r="I27"/>
  <c r="H27"/>
  <c r="J21"/>
  <c r="I21"/>
  <c r="H21"/>
  <c r="I385" i="5"/>
  <c r="J385"/>
  <c r="H385"/>
  <c r="I372"/>
  <c r="J372"/>
  <c r="H372"/>
  <c r="I301"/>
  <c r="J301"/>
  <c r="H301"/>
  <c r="I203"/>
  <c r="J203"/>
  <c r="H203"/>
  <c r="I192"/>
  <c r="J192"/>
  <c r="H192"/>
  <c r="I183"/>
  <c r="J183"/>
  <c r="I167"/>
  <c r="J167"/>
  <c r="H167"/>
  <c r="I151"/>
  <c r="J151"/>
  <c r="H151"/>
  <c r="I121"/>
  <c r="J121"/>
  <c r="H121"/>
  <c r="I109"/>
  <c r="J109"/>
  <c r="H109"/>
  <c r="I101"/>
  <c r="J101"/>
  <c r="H101"/>
  <c r="I94"/>
  <c r="J94"/>
  <c r="H94"/>
  <c r="I88"/>
  <c r="J88"/>
  <c r="H88"/>
  <c r="I82"/>
  <c r="J82"/>
  <c r="H82"/>
  <c r="I29"/>
  <c r="J29"/>
  <c r="H29"/>
  <c r="J22"/>
  <c r="I22"/>
  <c r="H66" i="12" l="1"/>
  <c r="H55"/>
  <c r="D55" s="1"/>
  <c r="I288" i="8"/>
  <c r="F58" i="18" s="1"/>
  <c r="AF263" i="8"/>
  <c r="J288"/>
  <c r="G58" i="18" s="1"/>
  <c r="G51"/>
  <c r="AF191" i="8"/>
  <c r="C979"/>
  <c r="C993" s="1"/>
  <c r="E57" i="18"/>
  <c r="J58" i="12"/>
  <c r="J118" s="1"/>
  <c r="F53" i="18"/>
  <c r="L89" i="8"/>
  <c r="G53" i="18"/>
  <c r="M89" i="8"/>
  <c r="AF89"/>
  <c r="C974"/>
  <c r="K89"/>
  <c r="F51" i="18"/>
  <c r="E51"/>
  <c r="AF16" i="8"/>
  <c r="AF97"/>
  <c r="AF109"/>
  <c r="H949"/>
  <c r="J61" i="12"/>
  <c r="J121" s="1"/>
  <c r="E60" i="18"/>
  <c r="J60" i="12"/>
  <c r="J120" s="1"/>
  <c r="E59" i="18"/>
  <c r="E53"/>
  <c r="J56" i="12"/>
  <c r="J115" s="1"/>
  <c r="E55" i="18"/>
  <c r="J57" i="12"/>
  <c r="E56" i="18"/>
  <c r="H30" i="12"/>
  <c r="H29" s="1"/>
  <c r="D29" s="1"/>
  <c r="K51" i="9"/>
  <c r="K55"/>
  <c r="L74"/>
  <c r="K74"/>
  <c r="M74"/>
  <c r="J45" i="12"/>
  <c r="J44"/>
  <c r="J113" s="1"/>
  <c r="J46"/>
  <c r="AA359" i="7"/>
  <c r="K45" i="9"/>
  <c r="G61" i="18"/>
  <c r="F61"/>
  <c r="J59" i="12"/>
  <c r="J119" s="1"/>
  <c r="I321" i="7"/>
  <c r="H321"/>
  <c r="AA321" s="1"/>
  <c r="J321"/>
  <c r="J245"/>
  <c r="I245"/>
  <c r="D66" i="12" l="1"/>
  <c r="J66"/>
  <c r="D57"/>
  <c r="C994" i="8"/>
  <c r="C995" s="1"/>
  <c r="C991"/>
  <c r="J116" i="12"/>
  <c r="J136" s="1"/>
  <c r="C1001" i="8"/>
  <c r="C1000"/>
  <c r="E64" i="18"/>
  <c r="H14" i="6"/>
  <c r="H17" s="1"/>
  <c r="R150" i="9" s="1"/>
  <c r="K150" s="1"/>
  <c r="G64" i="18"/>
  <c r="F64"/>
  <c r="J63" i="12"/>
  <c r="J54" s="1"/>
  <c r="J47" s="1"/>
  <c r="H28"/>
  <c r="D30"/>
  <c r="J28"/>
  <c r="J40"/>
  <c r="H360" i="7"/>
  <c r="H484" s="1"/>
  <c r="H951" i="8"/>
  <c r="J949"/>
  <c r="I949"/>
  <c r="I360" i="7"/>
  <c r="J360"/>
  <c r="L24" i="5"/>
  <c r="M24"/>
  <c r="K24"/>
  <c r="L23"/>
  <c r="M23"/>
  <c r="K23"/>
  <c r="M49" i="9"/>
  <c r="L49"/>
  <c r="I933" i="5"/>
  <c r="J933"/>
  <c r="F64" i="12"/>
  <c r="F87" s="1"/>
  <c r="F932" i="5"/>
  <c r="F935" i="8" s="1"/>
  <c r="N935" s="1"/>
  <c r="G921" i="5"/>
  <c r="D995" i="8" l="1"/>
  <c r="J1138" i="5"/>
  <c r="J1160" s="1"/>
  <c r="J1136"/>
  <c r="J1144" s="1"/>
  <c r="I1138"/>
  <c r="I1160" s="1"/>
  <c r="I1136"/>
  <c r="I1144" s="1"/>
  <c r="K17" i="6"/>
  <c r="J82" i="12"/>
  <c r="E64"/>
  <c r="D64" s="1"/>
  <c r="K149" i="9"/>
  <c r="U150"/>
  <c r="A991" i="8"/>
  <c r="H35" i="6"/>
  <c r="E66" i="18"/>
  <c r="J33" i="6"/>
  <c r="I33"/>
  <c r="J951" i="8"/>
  <c r="J35" i="6" s="1"/>
  <c r="J14"/>
  <c r="J17" s="1"/>
  <c r="T150" i="9" s="1"/>
  <c r="M150" s="1"/>
  <c r="M149" s="1"/>
  <c r="I951" i="8"/>
  <c r="I35" i="6" s="1"/>
  <c r="I14"/>
  <c r="I17" s="1"/>
  <c r="S150" i="9" s="1"/>
  <c r="L150" s="1"/>
  <c r="L149" s="1"/>
  <c r="J70" i="12"/>
  <c r="K14" i="6"/>
  <c r="P45" i="9"/>
  <c r="AA360" i="7"/>
  <c r="L18" i="12"/>
  <c r="M48" i="9"/>
  <c r="L48"/>
  <c r="D28" i="12"/>
  <c r="H62"/>
  <c r="K49" i="9"/>
  <c r="M45"/>
  <c r="L45"/>
  <c r="G927" i="5"/>
  <c r="G538"/>
  <c r="G542"/>
  <c r="G543"/>
  <c r="G544"/>
  <c r="G545"/>
  <c r="G553"/>
  <c r="G552"/>
  <c r="G551"/>
  <c r="G550"/>
  <c r="G549"/>
  <c r="G548"/>
  <c r="G547"/>
  <c r="G546"/>
  <c r="G537"/>
  <c r="G536"/>
  <c r="G535"/>
  <c r="G533"/>
  <c r="G532"/>
  <c r="G516"/>
  <c r="AJ515"/>
  <c r="G514"/>
  <c r="G513"/>
  <c r="G507"/>
  <c r="I504"/>
  <c r="J504"/>
  <c r="G497"/>
  <c r="G498"/>
  <c r="G499"/>
  <c r="G500"/>
  <c r="G501"/>
  <c r="G502"/>
  <c r="G503"/>
  <c r="G495"/>
  <c r="G66" i="18" l="1"/>
  <c r="F66"/>
  <c r="I1161" i="5"/>
  <c r="J1161"/>
  <c r="F63" i="12"/>
  <c r="F82" s="1"/>
  <c r="L201" i="9"/>
  <c r="L202"/>
  <c r="J27" i="12"/>
  <c r="J137" s="1"/>
  <c r="L14"/>
  <c r="M202" i="9"/>
  <c r="M201"/>
  <c r="K48"/>
  <c r="P47" s="1"/>
  <c r="K111"/>
  <c r="Q19" i="12" l="1"/>
  <c r="AJ587" i="5"/>
  <c r="C1183"/>
  <c r="E63" i="12"/>
  <c r="F70"/>
  <c r="F62"/>
  <c r="F122" s="1"/>
  <c r="E23" i="18"/>
  <c r="K202" i="9"/>
  <c r="K201"/>
  <c r="G472" i="5"/>
  <c r="G471"/>
  <c r="G403"/>
  <c r="G401"/>
  <c r="G400"/>
  <c r="G389"/>
  <c r="G387"/>
  <c r="J381"/>
  <c r="I381"/>
  <c r="H381"/>
  <c r="H1146" s="1"/>
  <c r="G380"/>
  <c r="G379"/>
  <c r="G378"/>
  <c r="G377"/>
  <c r="G376"/>
  <c r="G375"/>
  <c r="G324"/>
  <c r="G340"/>
  <c r="G341"/>
  <c r="G322"/>
  <c r="G305"/>
  <c r="G306"/>
  <c r="G315"/>
  <c r="G304"/>
  <c r="I267"/>
  <c r="J267"/>
  <c r="J257"/>
  <c r="G266"/>
  <c r="G265"/>
  <c r="J288" l="1"/>
  <c r="J297" s="1"/>
  <c r="I288"/>
  <c r="I297" s="1"/>
  <c r="D63" i="12"/>
  <c r="D70" s="1"/>
  <c r="D71" s="1"/>
  <c r="E70"/>
  <c r="F61"/>
  <c r="AJ381" i="5"/>
  <c r="G269"/>
  <c r="G272"/>
  <c r="G273"/>
  <c r="G268"/>
  <c r="G259"/>
  <c r="G260"/>
  <c r="G264"/>
  <c r="G258"/>
  <c r="G256"/>
  <c r="G255"/>
  <c r="G248"/>
  <c r="E61" i="12" l="1"/>
  <c r="D61" s="1"/>
  <c r="F121"/>
  <c r="F198" i="5"/>
  <c r="J188"/>
  <c r="I188"/>
  <c r="AJ188"/>
  <c r="I179"/>
  <c r="J179"/>
  <c r="G169"/>
  <c r="G171"/>
  <c r="G172"/>
  <c r="G173"/>
  <c r="G175"/>
  <c r="G176"/>
  <c r="G177"/>
  <c r="G178"/>
  <c r="G170"/>
  <c r="L72" i="9"/>
  <c r="M72"/>
  <c r="K72"/>
  <c r="G124" i="5"/>
  <c r="I105"/>
  <c r="J105"/>
  <c r="H105"/>
  <c r="I97"/>
  <c r="J97"/>
  <c r="H97"/>
  <c r="J90"/>
  <c r="M66" i="9" s="1"/>
  <c r="I90" i="5"/>
  <c r="L66" i="9" s="1"/>
  <c r="H90" i="5"/>
  <c r="K66" i="9" s="1"/>
  <c r="J84" i="5"/>
  <c r="I84"/>
  <c r="J59"/>
  <c r="I59"/>
  <c r="H59"/>
  <c r="F58" i="12" l="1"/>
  <c r="F21" i="18"/>
  <c r="AJ105" i="5"/>
  <c r="C1176"/>
  <c r="AJ97"/>
  <c r="C1175"/>
  <c r="C1194" s="1"/>
  <c r="E20" i="18"/>
  <c r="E18"/>
  <c r="E14"/>
  <c r="M47" i="9"/>
  <c r="L47"/>
  <c r="M51"/>
  <c r="M55"/>
  <c r="L51"/>
  <c r="L55"/>
  <c r="F45" i="12"/>
  <c r="E45" s="1"/>
  <c r="D45" s="1"/>
  <c r="F46"/>
  <c r="E46" s="1"/>
  <c r="D46" s="1"/>
  <c r="F44"/>
  <c r="L59" i="9"/>
  <c r="F56" i="12"/>
  <c r="F115" s="1"/>
  <c r="M59" i="9"/>
  <c r="K47"/>
  <c r="M46"/>
  <c r="K59"/>
  <c r="K46"/>
  <c r="L58"/>
  <c r="L46"/>
  <c r="K58"/>
  <c r="L57"/>
  <c r="M57"/>
  <c r="K57"/>
  <c r="M58"/>
  <c r="F113" i="12" l="1"/>
  <c r="F40"/>
  <c r="E58"/>
  <c r="D58" s="1"/>
  <c r="F118"/>
  <c r="C1200" i="5"/>
  <c r="M44" i="9"/>
  <c r="L44"/>
  <c r="K56"/>
  <c r="E44" i="12"/>
  <c r="D44" s="1"/>
  <c r="D40" s="1"/>
  <c r="E56"/>
  <c r="K44" i="9"/>
  <c r="M56"/>
  <c r="L56"/>
  <c r="L28" i="12" l="1"/>
  <c r="E40"/>
  <c r="D56"/>
  <c r="E59" l="1"/>
  <c r="D59" l="1"/>
  <c r="AJ402" i="5" l="1"/>
  <c r="I1150" l="1"/>
  <c r="I588"/>
  <c r="J588"/>
  <c r="J1150"/>
  <c r="G62" i="12" l="1"/>
  <c r="AJ504" i="5"/>
  <c r="H1150"/>
  <c r="G122" i="12" l="1"/>
  <c r="G136" s="1"/>
  <c r="G54"/>
  <c r="G47" s="1"/>
  <c r="G27" s="1"/>
  <c r="AJ588" i="5"/>
  <c r="E62" i="12"/>
  <c r="G137" l="1"/>
  <c r="D62"/>
  <c r="N19"/>
  <c r="J124" i="7" l="1"/>
  <c r="J483" s="1"/>
  <c r="I124"/>
  <c r="I483" s="1"/>
  <c r="M69" i="9" l="1"/>
  <c r="J11" i="6"/>
  <c r="I11"/>
  <c r="L69" i="9"/>
  <c r="H50" i="12"/>
  <c r="AA123" i="7"/>
  <c r="K69" i="9" l="1"/>
  <c r="H11" i="6"/>
  <c r="AA124" i="7"/>
  <c r="J24" i="6"/>
  <c r="R69" i="9" s="1"/>
  <c r="D50" i="12"/>
  <c r="D48" s="1"/>
  <c r="H48"/>
  <c r="I24" i="6"/>
  <c r="Q69" i="9" s="1"/>
  <c r="H24" i="6" l="1"/>
  <c r="P69" i="9" s="1"/>
  <c r="K11" i="6"/>
  <c r="L24"/>
  <c r="M24"/>
  <c r="K24" l="1"/>
  <c r="L48" i="12"/>
  <c r="G324" i="7" l="1"/>
  <c r="AA324"/>
  <c r="I1149" i="5" l="1"/>
  <c r="C1182"/>
  <c r="J368"/>
  <c r="J1146" s="1"/>
  <c r="C1193" l="1"/>
  <c r="C1195" s="1"/>
  <c r="C1191"/>
  <c r="E22" i="18"/>
  <c r="E17" s="1"/>
  <c r="E25" s="1"/>
  <c r="AJ358" i="5"/>
  <c r="F60" i="12"/>
  <c r="F54" s="1"/>
  <c r="F47" s="1"/>
  <c r="H1149" i="5"/>
  <c r="J6" i="6"/>
  <c r="J1148" i="5"/>
  <c r="J32" i="6" s="1"/>
  <c r="I368" i="5"/>
  <c r="I1146" s="1"/>
  <c r="J1149"/>
  <c r="A1191" l="1"/>
  <c r="F120" i="12"/>
  <c r="F136" s="1"/>
  <c r="F26" i="18"/>
  <c r="E60" i="12"/>
  <c r="E54" s="1"/>
  <c r="E47" s="1"/>
  <c r="F27"/>
  <c r="F84" s="1"/>
  <c r="F88" s="1"/>
  <c r="I6" i="6"/>
  <c r="I1148" i="5"/>
  <c r="I32" i="6" s="1"/>
  <c r="AJ368" i="5"/>
  <c r="J9" i="6"/>
  <c r="T109" i="9" s="1"/>
  <c r="J42" i="6"/>
  <c r="M27" i="9" s="1"/>
  <c r="M26" s="1"/>
  <c r="F137" i="12" l="1"/>
  <c r="M27"/>
  <c r="E27"/>
  <c r="H1148" i="5"/>
  <c r="H32" i="6" s="1"/>
  <c r="H6"/>
  <c r="M194" i="9"/>
  <c r="R27"/>
  <c r="J53" i="6"/>
  <c r="M109" i="9"/>
  <c r="M108" s="1"/>
  <c r="M107" s="1"/>
  <c r="M86" s="1"/>
  <c r="I9" i="6"/>
  <c r="S109" i="9" s="1"/>
  <c r="I42" i="6"/>
  <c r="L27" i="9" s="1"/>
  <c r="L26" s="1"/>
  <c r="E15" i="12" l="1"/>
  <c r="F14"/>
  <c r="G84"/>
  <c r="H84"/>
  <c r="L194" i="9"/>
  <c r="Q27"/>
  <c r="I53" i="6"/>
  <c r="R26" i="9"/>
  <c r="M193"/>
  <c r="K6" i="6"/>
  <c r="H9"/>
  <c r="L109" i="9"/>
  <c r="L108" s="1"/>
  <c r="L107" s="1"/>
  <c r="L86" s="1"/>
  <c r="M174"/>
  <c r="M170"/>
  <c r="M167" s="1"/>
  <c r="M53" i="6"/>
  <c r="E14" i="12" l="1"/>
  <c r="D15"/>
  <c r="K27" i="9" s="1"/>
  <c r="K26" s="1"/>
  <c r="P14" i="12"/>
  <c r="M19"/>
  <c r="K9" i="6"/>
  <c r="R109" i="9"/>
  <c r="M171"/>
  <c r="R171" s="1"/>
  <c r="R172"/>
  <c r="L173"/>
  <c r="L169"/>
  <c r="L167" s="1"/>
  <c r="Q26"/>
  <c r="L193"/>
  <c r="L53" i="6"/>
  <c r="H42" l="1"/>
  <c r="H53" s="1"/>
  <c r="K109" i="9"/>
  <c r="Q172"/>
  <c r="L171"/>
  <c r="Q171" s="1"/>
  <c r="K53" i="6" l="1"/>
  <c r="P26" i="9"/>
  <c r="K193"/>
  <c r="P27"/>
  <c r="K194"/>
  <c r="K108"/>
  <c r="K107" s="1"/>
  <c r="K86" s="1"/>
  <c r="K168" s="1"/>
  <c r="K167" s="1"/>
  <c r="U109"/>
  <c r="K172" l="1"/>
  <c r="K171" s="1"/>
  <c r="P171" s="1"/>
  <c r="AA257" i="7"/>
  <c r="M12" i="18"/>
  <c r="M25" s="1"/>
  <c r="J484" i="7"/>
  <c r="N12" i="18"/>
  <c r="N25" s="1"/>
  <c r="I484" i="7"/>
  <c r="L12" i="18"/>
  <c r="L25" s="1"/>
  <c r="P172" i="9" l="1"/>
  <c r="M70"/>
  <c r="J10" i="6"/>
  <c r="J485" i="7"/>
  <c r="J34" i="6" s="1"/>
  <c r="I10"/>
  <c r="L70" i="9"/>
  <c r="I485" i="7"/>
  <c r="I34" i="6" s="1"/>
  <c r="N26" i="18" l="1"/>
  <c r="L33" i="9"/>
  <c r="I38" i="6"/>
  <c r="I43"/>
  <c r="J13"/>
  <c r="T112" i="9" s="1"/>
  <c r="T90" s="1"/>
  <c r="J23" i="6"/>
  <c r="L67" i="9"/>
  <c r="M67"/>
  <c r="M26" i="18"/>
  <c r="AA281" i="7"/>
  <c r="H60" i="12"/>
  <c r="H54" s="1"/>
  <c r="H47" s="1"/>
  <c r="J38" i="6"/>
  <c r="M33" i="9"/>
  <c r="R33" s="1"/>
  <c r="J43" i="6"/>
  <c r="I23"/>
  <c r="Q70" i="9" s="1"/>
  <c r="I13" i="6"/>
  <c r="S112" i="9" s="1"/>
  <c r="S90" s="1"/>
  <c r="Q33" l="1"/>
  <c r="H485" i="7"/>
  <c r="H10" i="6"/>
  <c r="K70" i="9"/>
  <c r="M43"/>
  <c r="M207" s="1"/>
  <c r="R67"/>
  <c r="L199"/>
  <c r="L32"/>
  <c r="Q67"/>
  <c r="L43"/>
  <c r="L207" s="1"/>
  <c r="M199"/>
  <c r="M32"/>
  <c r="L43" i="6"/>
  <c r="I41"/>
  <c r="L41" s="1"/>
  <c r="L23"/>
  <c r="I27"/>
  <c r="M23"/>
  <c r="J27"/>
  <c r="J41"/>
  <c r="M41" s="1"/>
  <c r="M43"/>
  <c r="H27" i="12"/>
  <c r="D60"/>
  <c r="D54" s="1"/>
  <c r="D47" s="1"/>
  <c r="R70" i="9"/>
  <c r="K33" l="1"/>
  <c r="P33" s="1"/>
  <c r="H14" i="12"/>
  <c r="O14" s="1"/>
  <c r="D16"/>
  <c r="M38" i="6"/>
  <c r="L38"/>
  <c r="D27" i="12"/>
  <c r="P86" i="9"/>
  <c r="L23"/>
  <c r="L198"/>
  <c r="Q32"/>
  <c r="Q86"/>
  <c r="L27" i="6"/>
  <c r="I28"/>
  <c r="H34"/>
  <c r="H38" s="1"/>
  <c r="L26" i="18"/>
  <c r="N27" i="12"/>
  <c r="K10" i="6"/>
  <c r="H23"/>
  <c r="P70" i="9" s="1"/>
  <c r="H13" i="6"/>
  <c r="M27"/>
  <c r="J28"/>
  <c r="R86" i="9"/>
  <c r="M198"/>
  <c r="M23"/>
  <c r="R32"/>
  <c r="K67"/>
  <c r="O19" i="12" l="1"/>
  <c r="K199" i="9"/>
  <c r="K32"/>
  <c r="O32" s="1"/>
  <c r="D14" i="12"/>
  <c r="M14" s="1"/>
  <c r="H43" i="6"/>
  <c r="M191" i="9"/>
  <c r="Q207" s="1"/>
  <c r="R43"/>
  <c r="L27" i="12"/>
  <c r="K43" i="9"/>
  <c r="K38" i="6" s="1"/>
  <c r="P67" i="9"/>
  <c r="K23" i="6"/>
  <c r="H27"/>
  <c r="K13"/>
  <c r="R112" i="9"/>
  <c r="Q43"/>
  <c r="L191"/>
  <c r="P207" s="1"/>
  <c r="K23" l="1"/>
  <c r="K191" s="1"/>
  <c r="K198"/>
  <c r="H41" i="6"/>
  <c r="K41" s="1"/>
  <c r="K43"/>
  <c r="K27"/>
  <c r="H28"/>
  <c r="L47" i="12"/>
  <c r="P44" i="9"/>
  <c r="K207"/>
  <c r="R90"/>
  <c r="U112"/>
  <c r="P43" l="1"/>
  <c r="O207"/>
  <c r="O43"/>
</calcChain>
</file>

<file path=xl/sharedStrings.xml><?xml version="1.0" encoding="utf-8"?>
<sst xmlns="http://schemas.openxmlformats.org/spreadsheetml/2006/main" count="5015" uniqueCount="1130">
  <si>
    <t>КОСГУ</t>
  </si>
  <si>
    <t>ИТОГО ПО ВИДУ РАСХОДОВ 111</t>
  </si>
  <si>
    <t>II.  Расчет расходов по виду расходов 119 "Взносы по обязательному социальному страхованию на выплаты по оплате труда работников и иные выплаты работникам учреждений"</t>
  </si>
  <si>
    <t>ИТОГО ПО ВИДУ РАСХОДОВ 119</t>
  </si>
  <si>
    <t>III.  Расчет расходов по виду расходов 112 "Иные выплаты персоналу учреждений, за исключением фонда оплаты труда"</t>
  </si>
  <si>
    <t>Прочие выплаты</t>
  </si>
  <si>
    <t>Суточные при служебных командировках</t>
  </si>
  <si>
    <t>Суточные при командировках на курсы повышения квалификации</t>
  </si>
  <si>
    <t>Транспортные услуги</t>
  </si>
  <si>
    <t>Оплата проезда при командировках на курсы повышения квалификации</t>
  </si>
  <si>
    <t>Прочие услуги</t>
  </si>
  <si>
    <t>Найм жилых помещений при служебных командировках</t>
  </si>
  <si>
    <t>Прочие расходы</t>
  </si>
  <si>
    <t>Выездные соревнования (питание, проживание спортсменов)</t>
  </si>
  <si>
    <t>ИТОГО ПО ВИДУ РАСХОДОВ 112</t>
  </si>
  <si>
    <t>ИТОГО ПО ВИДУ РАСХОДОВ 113</t>
  </si>
  <si>
    <t>V.  Расчет расходов по виду расходов 360 "Иные выплаты населению "</t>
  </si>
  <si>
    <t>Трудоустройство несовершеннолетних граждан (трудовые бригады)</t>
  </si>
  <si>
    <t>возмещение истцу расходов на государственную пошлину и уплата неустойки, оплата расходов на экспертизу судебным актом, возмещение ущерба должностным лицом по суду</t>
  </si>
  <si>
    <t>ИТОГО ПО ВИДУ РАСХОДОВ 831</t>
  </si>
  <si>
    <t>VII.  Расчет расходов по виду расходов 851 "Уплата налога на имущество организаций и земельного налога "</t>
  </si>
  <si>
    <t xml:space="preserve">Остаточная (кадастровая) стоимость </t>
  </si>
  <si>
    <t>Ставка налога%</t>
  </si>
  <si>
    <t>Налог на имущество</t>
  </si>
  <si>
    <t>Земельный налог</t>
  </si>
  <si>
    <t>ИТОГО ПО ВИДУ РАСХОДОВ 851</t>
  </si>
  <si>
    <t>VIII.  Расчет расходов по виду расходов 852 "Уплата прочих налогов, сборов  "</t>
  </si>
  <si>
    <t>Год выпуска автотранспортного средства</t>
  </si>
  <si>
    <t>Количество автотранспортного средства</t>
  </si>
  <si>
    <t>Транспортный налог</t>
  </si>
  <si>
    <t>х</t>
  </si>
  <si>
    <t>ИТОГО ПО ВИДУ РАСХОДОВ 852</t>
  </si>
  <si>
    <t>VIIII.  Расчет расходов по виду расходов 853 "Уплата иных платежей"</t>
  </si>
  <si>
    <t>ИТОГО ПО ВИДУ РАСХОДОВ 853</t>
  </si>
  <si>
    <t>X.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</si>
  <si>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Количество</t>
  </si>
  <si>
    <t>Услуги по содержанию имущества</t>
  </si>
  <si>
    <t>Капитальный ремонт зданий и сооружений (расшифровать)</t>
  </si>
  <si>
    <t>ИТОГО ПО ВИДУ РАСХОДОВ 243</t>
  </si>
  <si>
    <t>а) 221 "Услуги связи"</t>
  </si>
  <si>
    <t>Повременная оплата междугородных, международных и местных телефонных соединений</t>
  </si>
  <si>
    <t>Абонентская плата</t>
  </si>
  <si>
    <t>оплата по километражу</t>
  </si>
  <si>
    <t>определитель номера</t>
  </si>
  <si>
    <t>выход в город</t>
  </si>
  <si>
    <t>установка телефона</t>
  </si>
  <si>
    <t>интернет  (бухгалтерия)</t>
  </si>
  <si>
    <t>Итого по статье 221</t>
  </si>
  <si>
    <t>б)  222 "Транспортные услуги"</t>
  </si>
  <si>
    <t>Количество человек</t>
  </si>
  <si>
    <t>Найм транспортных средств</t>
  </si>
  <si>
    <t>Оплата проезда при служебных командировках</t>
  </si>
  <si>
    <t>Итого по статье 222</t>
  </si>
  <si>
    <t>Оплата отопления и горячего водоснабжения</t>
  </si>
  <si>
    <t>Г/кал</t>
  </si>
  <si>
    <t>куб.м</t>
  </si>
  <si>
    <t>Водоотведение</t>
  </si>
  <si>
    <t>Потребление электроэнергии</t>
  </si>
  <si>
    <t>КВТ./час</t>
  </si>
  <si>
    <t>Итого по статье 223</t>
  </si>
  <si>
    <t>Аренда зданий (помещений, сооружений)</t>
  </si>
  <si>
    <t>Итого по статье 224</t>
  </si>
  <si>
    <t>Содержание в чистоте и техническое обслуживание помещений, зданий, дворов и сооружений (расшифровать)</t>
  </si>
  <si>
    <t>Итого по статье 225</t>
  </si>
  <si>
    <t>Медосмотр</t>
  </si>
  <si>
    <t>Итого по статье 226</t>
  </si>
  <si>
    <t>Представительские расходы</t>
  </si>
  <si>
    <t>Повышение квалификации</t>
  </si>
  <si>
    <t>Технический осмотр автобусов</t>
  </si>
  <si>
    <t>Итого по статье 290</t>
  </si>
  <si>
    <t>Итого по статье 310</t>
  </si>
  <si>
    <t>Итого</t>
  </si>
  <si>
    <t>Строительные материалы</t>
  </si>
  <si>
    <t>Приобретение запасных частей в части административно-хозяйственного обеспечения</t>
  </si>
  <si>
    <t>Итого по статье 340</t>
  </si>
  <si>
    <t>ИТОГО ПО ВИДУ РАСХОДОВ 244</t>
  </si>
  <si>
    <t>(подпись)</t>
  </si>
  <si>
    <t>Наименование расходов</t>
  </si>
  <si>
    <t>Размер потребления ресурсов</t>
  </si>
  <si>
    <t>* Штатное расписание прилагается</t>
  </si>
  <si>
    <t>Пособие на ребенка до достижения им возраста 3-х лет</t>
  </si>
  <si>
    <t>Госпошлина учреждения-ответчика по решению суда</t>
  </si>
  <si>
    <t xml:space="preserve">Единица измерения </t>
  </si>
  <si>
    <t>параллельный телефон</t>
  </si>
  <si>
    <t>сигнализация</t>
  </si>
  <si>
    <t>Тариф (с учетом НДС), руб.</t>
  </si>
  <si>
    <t>Ставка арендной платы</t>
  </si>
  <si>
    <t>Средний размер выплаты (пособия) на одного работника, руб.</t>
  </si>
  <si>
    <t>Средний размер выплаты  на одного человека, руб.</t>
  </si>
  <si>
    <t>Стоимость</t>
  </si>
  <si>
    <t>Количество номеров</t>
  </si>
  <si>
    <t>Количество платежей в год</t>
  </si>
  <si>
    <t>м2</t>
  </si>
  <si>
    <t>чел.</t>
  </si>
  <si>
    <t>Заведующий</t>
  </si>
  <si>
    <t>усл.</t>
  </si>
  <si>
    <t>шт.</t>
  </si>
  <si>
    <t>Плата за загрязнение окружающей среды</t>
  </si>
  <si>
    <t>мес.</t>
  </si>
  <si>
    <t>I.  Расчет расходов по виду расходов 111 "Фонд оплаты труда"</t>
  </si>
  <si>
    <t>Заработная плата</t>
  </si>
  <si>
    <t>Начисления на выплаты по оплате труда</t>
  </si>
  <si>
    <t>Заместитель заведующего</t>
  </si>
  <si>
    <t>Количество месяцев (дней)</t>
  </si>
  <si>
    <t>Сумма, руб. / год</t>
  </si>
  <si>
    <t xml:space="preserve">Наименование </t>
  </si>
  <si>
    <t>№ п/п</t>
  </si>
  <si>
    <t>IV.  Расчет расходов по виду расходов 113 "Иные выплаты, за исключением фонда оплаты труда  учреждений, лицам, привлекаемым согласно законодательству для выполнения отдельных полномочий"</t>
  </si>
  <si>
    <t>VI.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</si>
  <si>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1,5%</t>
  </si>
  <si>
    <t>Количество месяцев, (дней)</t>
  </si>
  <si>
    <t>Средняя стоимость, руб.</t>
  </si>
  <si>
    <t>XII.  Расчет расходов по виду расходов 244 "Прочая закупка товаров, работ и услуг для обеспечения государственных (муниципальных) нужд"</t>
  </si>
  <si>
    <t>Наименование показателя</t>
  </si>
  <si>
    <t>Стоимость за единицу, руб.</t>
  </si>
  <si>
    <t>Средняя стоимость услуг в месяц, руб.</t>
  </si>
  <si>
    <t>Период предоставления услуг, (кол-во месяцев)</t>
  </si>
  <si>
    <t>Х</t>
  </si>
  <si>
    <t>в)  223 "Коммунальные услуги"</t>
  </si>
  <si>
    <t>Холодное водоснабжение</t>
  </si>
  <si>
    <t>г)  224 "Арендная плата за пользование имуществом"</t>
  </si>
  <si>
    <t>Аренда транспортных средств</t>
  </si>
  <si>
    <t xml:space="preserve">Количество </t>
  </si>
  <si>
    <t>Стоимость (с учетом НДС), руб.</t>
  </si>
  <si>
    <t>Вывоз мусора</t>
  </si>
  <si>
    <t>м3</t>
  </si>
  <si>
    <t>Дератизация</t>
  </si>
  <si>
    <t>Обслуживание АПС</t>
  </si>
  <si>
    <t>Обслуживание теплосчетчиков</t>
  </si>
  <si>
    <t>Обслуживание расходомеров ХВС</t>
  </si>
  <si>
    <t>Обработка территории от клещей</t>
  </si>
  <si>
    <t>Обслуживание электроустановок</t>
  </si>
  <si>
    <t>Промывка системы отопления (радиаторы 7-ми секционные)</t>
  </si>
  <si>
    <t>Текущий и аварийный ремонт зданий и сооружений, систем ХВС</t>
  </si>
  <si>
    <t>Текущий ремонт к новому учебному году (расшифровать)</t>
  </si>
  <si>
    <t>Оплата услуг по техническому обслуживанию и ремонту оборудования и инвентаря в части административно-хозяйственного обеспечения: (расшифровать)</t>
  </si>
  <si>
    <t>Оплата услуг по техническому обслуживанию и ремонту вычислительной техники: (расшифровать)</t>
  </si>
  <si>
    <t>Поверка весов</t>
  </si>
  <si>
    <t>д)  225 "Услуги по содержанию имущества"</t>
  </si>
  <si>
    <t>е)  226 "Прочие  услуги"</t>
  </si>
  <si>
    <t>Приобретение лицензионных программ</t>
  </si>
  <si>
    <t>Обслуживание  1С</t>
  </si>
  <si>
    <t>Оплата услуг вневедомственной охраны</t>
  </si>
  <si>
    <t>ё)  290 "Прочие  расходы"</t>
  </si>
  <si>
    <t>Приобретение призов и подарков</t>
  </si>
  <si>
    <t>Приобретение учебников</t>
  </si>
  <si>
    <t>Приобретение оргтехники (расшифровать)</t>
  </si>
  <si>
    <t>Приобретение средств вычислительной техники</t>
  </si>
  <si>
    <t>Приобретение имущества (расшифровать)</t>
  </si>
  <si>
    <t>ж)  310 "Увеличение стоимости основных средств"</t>
  </si>
  <si>
    <t>Канцелярские принадлежности</t>
  </si>
  <si>
    <t>Бумага</t>
  </si>
  <si>
    <t>Папка скоросшиватель</t>
  </si>
  <si>
    <t>Файлы</t>
  </si>
  <si>
    <t>Ручки</t>
  </si>
  <si>
    <t>Краска</t>
  </si>
  <si>
    <t>кг.</t>
  </si>
  <si>
    <t>Приобретение запасных частей ко всем видам вычислительной техники</t>
  </si>
  <si>
    <t>Прочие  хозяйственные  материалы</t>
  </si>
  <si>
    <t>Приобретение мягкого инвентаря</t>
  </si>
  <si>
    <t>Приобретение медикаментов</t>
  </si>
  <si>
    <t>Приобретение продуктов питания, всего</t>
  </si>
  <si>
    <t>питание детей без льгот</t>
  </si>
  <si>
    <t>местный бюджет</t>
  </si>
  <si>
    <t>краевой бюджет</t>
  </si>
  <si>
    <t>Расчеты (обоснования) к плану финансово-хозяйственной деятельности</t>
  </si>
  <si>
    <t xml:space="preserve">на </t>
  </si>
  <si>
    <t>год</t>
  </si>
  <si>
    <t>(субсидия на финансовое обеспечение  выполнения муниципального задания)</t>
  </si>
  <si>
    <t>(наименование учреждения)</t>
  </si>
  <si>
    <t>Дата</t>
  </si>
  <si>
    <t>г.</t>
  </si>
  <si>
    <t>з)  340 "Увеличение стоимости материальных запасов"</t>
  </si>
  <si>
    <t>Примечание*: 1. В столбце "Наименование показателя" допускаетя изменение показателей.  2. Обязательно проставлять единицы измерения.</t>
  </si>
  <si>
    <t>(субсидии, предоставляемые в соответствии с абзацем пункта 1статьи 78.1 Бюджетного кодекса Российской Федерации)</t>
  </si>
  <si>
    <t>(поступления от оказания услуг (выполнения работ) на платной основе и иной, приносящей доход деятельности)</t>
  </si>
  <si>
    <t>КВР</t>
  </si>
  <si>
    <t>Проверка огнезащиты кровли</t>
  </si>
  <si>
    <t>пачка</t>
  </si>
  <si>
    <t>Мыло хозяйственное</t>
  </si>
  <si>
    <t>Мыло туалетное</t>
  </si>
  <si>
    <t>Приобретение программного обеспечения 1С,  почтовый агент</t>
  </si>
  <si>
    <t>пач.</t>
  </si>
  <si>
    <t>Поверка огнетушителей</t>
  </si>
  <si>
    <t>Консультирование по работе с компьютерными программами</t>
  </si>
  <si>
    <t>Обучение по пожарно-техническому минимуму</t>
  </si>
  <si>
    <t xml:space="preserve">усл. </t>
  </si>
  <si>
    <t>Техническое обслуживание складских весов</t>
  </si>
  <si>
    <t>л.</t>
  </si>
  <si>
    <t>Выполнение злектрозамеров</t>
  </si>
  <si>
    <t>Обучение по охране труда</t>
  </si>
  <si>
    <t>Обслуживание и ремонт компьютеров</t>
  </si>
  <si>
    <t>Мыло жидкое</t>
  </si>
  <si>
    <t>Испытание пожарных кранов</t>
  </si>
  <si>
    <t>Производственный контроль:</t>
  </si>
  <si>
    <t>по финансам</t>
  </si>
  <si>
    <t>(число)</t>
  </si>
  <si>
    <t>(месяц)</t>
  </si>
  <si>
    <t>(год)</t>
  </si>
  <si>
    <t>Дезинсекция</t>
  </si>
  <si>
    <t>Коды</t>
  </si>
  <si>
    <t>по Сводному реестру</t>
  </si>
  <si>
    <t>глава по КБК</t>
  </si>
  <si>
    <t>Учреждение</t>
  </si>
  <si>
    <t>КПП</t>
  </si>
  <si>
    <t>Единица измерения:</t>
  </si>
  <si>
    <t>руб.</t>
  </si>
  <si>
    <t>по ОКЕИ</t>
  </si>
  <si>
    <t>Раздел 1. Поступления и выплаты</t>
  </si>
  <si>
    <t>Код строки</t>
  </si>
  <si>
    <t>Код по бюджетной классификации Российской Федерации</t>
  </si>
  <si>
    <t>Сумма</t>
  </si>
  <si>
    <t>Остаток средств  на начало текущего финансового года*1</t>
  </si>
  <si>
    <t>0001</t>
  </si>
  <si>
    <t>Остаток средств  на конец  текущего финансового года*1</t>
  </si>
  <si>
    <t>0002</t>
  </si>
  <si>
    <t>Доходы,  всего:</t>
  </si>
  <si>
    <t>доходы от оказания услуг, работ, компенсации затрат учреждений, всего</t>
  </si>
  <si>
    <t>доходы от штрафов, пеней, иных сумм принудительного изъятия,  всего</t>
  </si>
  <si>
    <t>безвозмездные денежные поступления,  всего</t>
  </si>
  <si>
    <t>Прочие доходы,  всего</t>
  </si>
  <si>
    <t>субсидии на осуществление капитальных вложений</t>
  </si>
  <si>
    <t>доходы от оперций с активами,  всего</t>
  </si>
  <si>
    <t>прочие поступления,  всего</t>
  </si>
  <si>
    <t>Расходы,  всего:</t>
  </si>
  <si>
    <t>в том числе:
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</si>
  <si>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</si>
  <si>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учреждений,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</si>
  <si>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 всего</t>
  </si>
  <si>
    <t>на иные выплаты работникам</t>
  </si>
  <si>
    <t>Социальные и иные выплаты населению,  всего</t>
  </si>
  <si>
    <t>в том числе:
социальные выплаты гражданам, кроме публичных нормативных социальных выплат</t>
  </si>
  <si>
    <t>из них:
пособия, компесации и иные социальные выплаты гражданам, кроме публичных нормативных обязательств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</si>
  <si>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</si>
  <si>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</si>
  <si>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</si>
  <si>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</si>
  <si>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взносы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</si>
  <si>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</si>
  <si>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 всего*2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</si>
  <si>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</si>
  <si>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муниципального имущества</t>
  </si>
  <si>
    <t>капитальные вложения в объекты муниципальной собственности, всего</t>
  </si>
  <si>
    <t>Выплаты, уменьшающие доход, всего*3</t>
  </si>
  <si>
    <t>налог на добавленную стоимость*3</t>
  </si>
  <si>
    <t>прочие налоги, уменьшающие доход*3</t>
  </si>
  <si>
    <t>Прочие выплаты, всего*4</t>
  </si>
  <si>
    <t>Год начала закупки</t>
  </si>
  <si>
    <t>за пределами планового периода</t>
  </si>
  <si>
    <t>Выплаты на закупку товаров, работ, услуг, всего*6</t>
  </si>
  <si>
    <t>1.1.</t>
  </si>
  <si>
    <t>1.2.</t>
  </si>
  <si>
    <t>по контрактам (договорам), планируемым к заключению в соотвествующем финансовом году без применения норм Федерального закона № 44-ФЗ и Федерального закона № 223-ФЗ*7</t>
  </si>
  <si>
    <t>1.3.</t>
  </si>
  <si>
    <t>1.4.</t>
  </si>
  <si>
    <t>1.4.1.</t>
  </si>
  <si>
    <t>1.4.1.1.</t>
  </si>
  <si>
    <t>1.4.1.2.</t>
  </si>
  <si>
    <t>в соответствии с Федеральным законом № 223-ФЗ*8</t>
  </si>
  <si>
    <t>1.4.2.</t>
  </si>
  <si>
    <t>за счет целевых субсидий</t>
  </si>
  <si>
    <t>1.4.2.1.</t>
  </si>
  <si>
    <t>1.4.2.2.</t>
  </si>
  <si>
    <t>1.4.3.</t>
  </si>
  <si>
    <t>1.4.5.</t>
  </si>
  <si>
    <t>за счет прочих источников финансового обеспечения</t>
  </si>
  <si>
    <t>1.4.5.1.</t>
  </si>
  <si>
    <t>1.4.5.2.</t>
  </si>
  <si>
    <t>2.</t>
  </si>
  <si>
    <t>в том числе по году начала закупки</t>
  </si>
  <si>
    <t>3.</t>
  </si>
  <si>
    <t xml:space="preserve">                                                                                                                                               </t>
  </si>
  <si>
    <t>наименование учреждения</t>
  </si>
  <si>
    <t>Наименование</t>
  </si>
  <si>
    <t>ИТОГО ПО ВИДУ РАСХОДОВ 360</t>
  </si>
  <si>
    <t>ИТОГО ПО ВИДУ РАСХОДОВ 407</t>
  </si>
  <si>
    <t>ИТОГО 212</t>
  </si>
  <si>
    <t>Расчеты, приведенные в пояснительной записке, соответствуют информации о планируемых объемах расходных обязательств. Расчеты обоснованны и экономически целесообразны.</t>
  </si>
  <si>
    <t>Е.Е. Гончар</t>
  </si>
  <si>
    <t>32-43-35</t>
  </si>
  <si>
    <t>Утверждаю:</t>
  </si>
  <si>
    <t>в том числе:    в соответствии с Федеральным законом № 44-ФЗ</t>
  </si>
  <si>
    <t>в том числе:  в соответствии с Федеральным законом № 44-ФЗ</t>
  </si>
  <si>
    <t>ЗАКЛЮЧЕНИЕ</t>
  </si>
  <si>
    <t>в том числе:   целевые субсидии</t>
  </si>
  <si>
    <t>в том числе:   доходы от собственности, всего</t>
  </si>
  <si>
    <t>из них:    увеличение остатков денежных средств за счет возврата дебиторской задолженности прошлых лет</t>
  </si>
  <si>
    <t>(дата составления Плана)</t>
  </si>
  <si>
    <t>1. Итого субвенция</t>
  </si>
  <si>
    <t>1.1</t>
  </si>
  <si>
    <t>2.1</t>
  </si>
  <si>
    <t>3.1</t>
  </si>
  <si>
    <t>2. Итого местный бюджет</t>
  </si>
  <si>
    <t>СУММА 24, 26, 28, 30, 32</t>
  </si>
  <si>
    <t>строка 1000 СУММА  120,130,140,150,180</t>
  </si>
  <si>
    <t>в том числе приобретение продуктов питания</t>
  </si>
  <si>
    <t>Приобретение материальных запасов</t>
  </si>
  <si>
    <t>Приобретение основных средств</t>
  </si>
  <si>
    <t>Прочие расходы (призы,кубки)</t>
  </si>
  <si>
    <t>Коммунальные услуги</t>
  </si>
  <si>
    <t>Услуги связи</t>
  </si>
  <si>
    <t/>
  </si>
  <si>
    <t>407</t>
  </si>
  <si>
    <t>приобретение основных средств</t>
  </si>
  <si>
    <t>прочие услуги</t>
  </si>
  <si>
    <t>Затраты на строительство объектов недвижимого имущества  гос.(мун.) учреждений</t>
  </si>
  <si>
    <t>243</t>
  </si>
  <si>
    <t xml:space="preserve">услуги по содержанию имущества </t>
  </si>
  <si>
    <t>Закупка товаров, работ, услуг на капитальный ремонт гос. (мун.) имущества</t>
  </si>
  <si>
    <t>Расходы на закупку товаров, работ, услуг, ВСЕГО</t>
  </si>
  <si>
    <t>853</t>
  </si>
  <si>
    <t>852</t>
  </si>
  <si>
    <t>Прочие расходы (уплата трансп. налога, госпошлина учреждения-ответчика по решению суда)</t>
  </si>
  <si>
    <t>851</t>
  </si>
  <si>
    <t>Уплата налога на имущество, земельного налога</t>
  </si>
  <si>
    <t>прочие расходы (трудоустройство несовершеннолетних граждан) (трудовые бригады)</t>
  </si>
  <si>
    <t>прочие расходы (питание спортсменов)</t>
  </si>
  <si>
    <t>транспортные услуги</t>
  </si>
  <si>
    <t>из них: прочие выплаты</t>
  </si>
  <si>
    <t>Социальные или иные выплаты населению, всего</t>
  </si>
  <si>
    <t>Начисления на оплату труда</t>
  </si>
  <si>
    <t>Выплаты персоналу, всего</t>
  </si>
  <si>
    <t>Остаток средств на начало текущего финансового года</t>
  </si>
  <si>
    <t>добровольные пожертвования</t>
  </si>
  <si>
    <r>
      <rPr>
        <b/>
        <sz val="14"/>
        <color rgb="FFFFFF00"/>
        <rFont val="Calibri"/>
        <family val="2"/>
        <charset val="204"/>
        <scheme val="minor"/>
      </rPr>
      <t>должно равняться нулю по каждому разделу:</t>
    </r>
    <r>
      <rPr>
        <b/>
        <sz val="12"/>
        <color rgb="FFFFFF00"/>
        <rFont val="Calibri"/>
        <family val="2"/>
        <charset val="204"/>
        <scheme val="minor"/>
      </rPr>
      <t xml:space="preserve"> (ДОХОД + ОСТАТОК НА НАЧАЛО) - РАСХОД</t>
    </r>
  </si>
  <si>
    <t>платные услуги</t>
  </si>
  <si>
    <t>в том числе:  родительская плата</t>
  </si>
  <si>
    <t>ПРОЧИЕ доходы, всего</t>
  </si>
  <si>
    <r>
      <rPr>
        <b/>
        <sz val="13"/>
        <color theme="4" tint="-0.499984740745262"/>
        <rFont val="Arial Cyr"/>
        <charset val="204"/>
      </rPr>
      <t>гранты /</t>
    </r>
    <r>
      <rPr>
        <sz val="13"/>
        <rFont val="Arial Cyr"/>
        <charset val="204"/>
      </rPr>
      <t xml:space="preserve">                </t>
    </r>
  </si>
  <si>
    <r>
      <rPr>
        <b/>
        <sz val="11"/>
        <color theme="4" tint="-0.499984740745262"/>
        <rFont val="Arial Cyr"/>
        <charset val="204"/>
      </rPr>
      <t>поступления от оказания платных усл.</t>
    </r>
    <r>
      <rPr>
        <sz val="11"/>
        <rFont val="Arial Cyr"/>
        <charset val="204"/>
      </rPr>
      <t xml:space="preserve">           </t>
    </r>
  </si>
  <si>
    <r>
      <rPr>
        <b/>
        <sz val="10"/>
        <color theme="4" tint="-0.499984740745262"/>
        <rFont val="Arial Cyr"/>
        <charset val="204"/>
      </rPr>
      <t xml:space="preserve">субсидии кап.вложения </t>
    </r>
    <r>
      <rPr>
        <sz val="11"/>
        <color theme="1"/>
        <rFont val="Calibri"/>
        <family val="2"/>
        <charset val="204"/>
        <scheme val="minor"/>
      </rPr>
      <t/>
    </r>
  </si>
  <si>
    <t>субсидия БК 78.1</t>
  </si>
  <si>
    <t>субсидия МЗ КРАЕВОЙ</t>
  </si>
  <si>
    <r>
      <rPr>
        <b/>
        <sz val="13"/>
        <color theme="4" tint="-0.499984740745262"/>
        <rFont val="Arial Cyr"/>
        <charset val="204"/>
      </rPr>
      <t xml:space="preserve">субсидия МЗ МЕСТНЫЙ </t>
    </r>
    <r>
      <rPr>
        <sz val="11"/>
        <color theme="1"/>
        <rFont val="Calibri"/>
        <family val="2"/>
        <charset val="204"/>
        <scheme val="minor"/>
      </rPr>
      <t/>
    </r>
  </si>
  <si>
    <t>доходы от штрафов, пеней, иных сумм принудительного изъятия</t>
  </si>
  <si>
    <t>ДОЛЖНО РАВНЯТЬСЯ 0: (ДОХОДЫ+ОСТАТОК НА НАЧАЛО) - РАСХОДЫ</t>
  </si>
  <si>
    <t>ВСЕГО</t>
  </si>
  <si>
    <t>из них гранты</t>
  </si>
  <si>
    <t>Всего</t>
  </si>
  <si>
    <t>Поступления от оказания услуг (выполнения работ) на платной основе и от иной приносящей доход деятельности</t>
  </si>
  <si>
    <t>Субсидии на осуществление капитальных вложений</t>
  </si>
  <si>
    <t>Субсидии, предоставляемые в соответствии с абзацем пункта 1 статьи 78.1 Бюджетного кодекса Российской Федерации</t>
  </si>
  <si>
    <t>в том числе:</t>
  </si>
  <si>
    <t>Всего                             на муниципальное задание</t>
  </si>
  <si>
    <t>ИТОГО</t>
  </si>
  <si>
    <t>Объем финансового обеспечения, руб. (с точностью до двух знаков после запятой-0,00)</t>
  </si>
  <si>
    <t xml:space="preserve">Код </t>
  </si>
  <si>
    <t>ИТОГО по статье 225</t>
  </si>
  <si>
    <t>ИТОГО по статье 226</t>
  </si>
  <si>
    <t>1. Итого местный бюджет</t>
  </si>
  <si>
    <t>Доходы от оказания услуг, работ</t>
  </si>
  <si>
    <t>Иные субсидии, предоставляемые из бюджета</t>
  </si>
  <si>
    <t>КФО</t>
  </si>
  <si>
    <t>Закупка товаров, работ, услуг</t>
  </si>
  <si>
    <t>Закупка товаров, работ, услуг на кап. ремонт</t>
  </si>
  <si>
    <t>проверка</t>
  </si>
  <si>
    <t>РАВНО СУММА ИТОГО - СУММА НА ДЕТЕЙ БЕЗ ЛЬГОТ</t>
  </si>
  <si>
    <t>ДЕТИ ЛЬГОТНИКИ = ДЕТИ БЕСПЛАТНО+ (ДЕТИ 50%/2)</t>
  </si>
  <si>
    <t>ПЛАН = ДЕТИ*ЦЕНА*ПЛАН ДНЕЙ НА 1 ЧЕЛ ПО МЗ(212)</t>
  </si>
  <si>
    <t>ФАКТ ПО ГОДУ:</t>
  </si>
  <si>
    <t>ДЕТИ ВСЕГО = СРЕДНЕГОДОВОЕ КОЛ-ВО ДЕТЕЙ ИЗ ОТЧЕТА ОБ ИСПОЛНЕНИИ МУНИЦИПАЛЬНОГО ЗАДАНИЯ</t>
  </si>
  <si>
    <t>ДЕТИ ЛЬГОТНИКИ = СРЕДНЕГОДОВОЕ КОЛ-ВО ДЕТИ БЕСПЛАТНО+ (СРЕДНЕГОДОВОЕ КОЛ-ВО ДЕТИ 50%/2)</t>
  </si>
  <si>
    <t>ЦЕНА ДЛЯ ДЕТЕЙ БЕЗ ЛЬГОТ = СТОИМОСТЬ ПИТАНИЯ ВСЕГО - РОДИТЕЛЬСКАЯ ПЛАТА (РАСШ.2)</t>
  </si>
  <si>
    <t>В ТОМ ЧИСЛЕ</t>
  </si>
  <si>
    <r>
      <t xml:space="preserve">ЦЕНА ВСЕГО = ОТЧЕТ ЗА ГОД О СТОИМОСТИ ПИТАНИЯ </t>
    </r>
    <r>
      <rPr>
        <b/>
        <sz val="11"/>
        <color rgb="FFFF0000"/>
        <rFont val="Calibri"/>
        <family val="2"/>
        <charset val="204"/>
        <scheme val="minor"/>
      </rPr>
      <t>(ДЛЯ ДЕТЕЙ ЛЬГОТНИКОВ)</t>
    </r>
  </si>
  <si>
    <t>СУММА НА ДЕТЕЙ БЕЗ ЛЬГОТ = СРЕДНЕГОДОВОЕ КОЛ-ВО ДЕТЕЙ*ЦЕНУ (ФАКТ)*СРЕДНЕГОВОЕ ДНИ НА 1 РЕБЕНКА (ФАКТ)</t>
  </si>
  <si>
    <t>ФАКТ ДНИ НА 1 РЕБЕНКА = ВСЕГО ДЕТОДНИ ДЕТЕЙ БЕЗ ЛЬГОТ / СРЕДЕГОДОВОЕ КОЛ-ВО ДЕТЕЙ БЕЗ ЛЬГОТ)</t>
  </si>
  <si>
    <t>за счет субсидий, предоставляемых на осуществление капитальных вложений*9</t>
  </si>
  <si>
    <r>
      <t xml:space="preserve">по контрактам (договорам), </t>
    </r>
    <r>
      <rPr>
        <b/>
        <sz val="16"/>
        <color theme="1"/>
        <rFont val="Times New Roman"/>
        <family val="1"/>
        <charset val="204"/>
      </rPr>
      <t>планируемым к заключению в соотвествующем финансовом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году с</t>
    </r>
    <r>
      <rPr>
        <sz val="16"/>
        <color theme="1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>учетом</t>
    </r>
    <r>
      <rPr>
        <sz val="16"/>
        <color theme="1"/>
        <rFont val="Times New Roman"/>
        <family val="1"/>
        <charset val="204"/>
      </rPr>
      <t xml:space="preserve"> требований Федерального закона </t>
    </r>
    <r>
      <rPr>
        <b/>
        <sz val="16"/>
        <color theme="1"/>
        <rFont val="Times New Roman"/>
        <family val="1"/>
        <charset val="204"/>
      </rPr>
      <t>№ 44-ФЗ</t>
    </r>
    <r>
      <rPr>
        <sz val="16"/>
        <color theme="1"/>
        <rFont val="Times New Roman"/>
        <family val="1"/>
        <charset val="204"/>
      </rPr>
      <t xml:space="preserve"> и Федерального закона </t>
    </r>
    <r>
      <rPr>
        <b/>
        <sz val="16"/>
        <color theme="1"/>
        <rFont val="Times New Roman"/>
        <family val="1"/>
        <charset val="204"/>
      </rPr>
      <t>№ 223-ФЗ</t>
    </r>
  </si>
  <si>
    <t>Исполнитель</t>
  </si>
  <si>
    <t>ДАТА</t>
  </si>
  <si>
    <t>Раздел 2. Сведения по выплатам на закупки товаров, работ, услуг*5</t>
  </si>
  <si>
    <t xml:space="preserve">ПЛАН ФИНАНСОВО-ХОЗЯЙСТВЕННОЙ ДЕЯТЕЛЬНОСТИ </t>
  </si>
  <si>
    <t>доходы от операций с активами</t>
  </si>
  <si>
    <t>прочие расходы (возмещение истцу расходов на гос. пошлину и уплата неустойки, оплата расходов на экспертизу судебным актом, возмещение ущерба должностным лицом по суду)</t>
  </si>
  <si>
    <t>XI.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</si>
  <si>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ИТОГО по статье 310</t>
  </si>
  <si>
    <t>увеличение остатков денежных средств за счет возврата дебиторской задолженности прошлых лет</t>
  </si>
  <si>
    <t>Гранты</t>
  </si>
  <si>
    <t>чистая 2+4</t>
  </si>
  <si>
    <t>(расшифровка подписи)</t>
  </si>
  <si>
    <t>НОРМА КРАСКА</t>
  </si>
  <si>
    <t>0,186 КГ/М2</t>
  </si>
  <si>
    <t>КРАСКА</t>
  </si>
  <si>
    <t>0.169 КГ/М2</t>
  </si>
  <si>
    <t>ИЗВЕСТЬ</t>
  </si>
  <si>
    <t>СТИРАЛЬНЫЙ ПОРОШОК НОРМА</t>
  </si>
  <si>
    <t>1 ПАЧКА( 0,45 КГ)*12 МЕС.*КОЛ-ВО ГРУПП</t>
  </si>
  <si>
    <t>площадь помещ-я</t>
  </si>
  <si>
    <t>норма</t>
  </si>
  <si>
    <t>НЕОБХОДИМО, кг</t>
  </si>
  <si>
    <t>ко-во групп</t>
  </si>
  <si>
    <t>норматив, кг</t>
  </si>
  <si>
    <t>ВСЕГО кг.</t>
  </si>
  <si>
    <t>Расшифровка 4</t>
  </si>
  <si>
    <t>Расшифровка 5</t>
  </si>
  <si>
    <t>Расшифровка 6</t>
  </si>
  <si>
    <t>Расшифровка 2</t>
  </si>
  <si>
    <t>ИТОГО РАСХОДОВ ПО РАСШИФРОВКАМ</t>
  </si>
  <si>
    <t>Доходы от штрафов, пеней, иных сумм принудительного изъятия</t>
  </si>
  <si>
    <t>Доходы от операций с активами</t>
  </si>
  <si>
    <t>Иные субсидии, предоставляемые из бюджета (5+6)</t>
  </si>
  <si>
    <t>ДОБРОВОЛЬНЫЕ ПОЖЕРТВОВАНИЯ</t>
  </si>
  <si>
    <t>ВСЕГО ЧИСТЫХ ДОХОДОВ (4+2)</t>
  </si>
  <si>
    <t xml:space="preserve">Целевая субсидия, ВСЕГО: </t>
  </si>
  <si>
    <t>ИТОГО 222</t>
  </si>
  <si>
    <t>ИТОГО 226</t>
  </si>
  <si>
    <t>Пособия по социальной помощи населению</t>
  </si>
  <si>
    <t>ИТОГО 262</t>
  </si>
  <si>
    <t>Пособия, компенсации и иные соц.выплаты гражданам, кроме публичных нормативных обязательств</t>
  </si>
  <si>
    <t>Социальные пособия              и компенсации персоналу в денежной форме</t>
  </si>
  <si>
    <t>Выходное пособие при сокращении штатов</t>
  </si>
  <si>
    <t>ИТОГО 266</t>
  </si>
  <si>
    <t>ИТОГО 290</t>
  </si>
  <si>
    <t>Пособия, компенсации, иные соц. выплаты гражданам, кроме публичных нормативных обязательств</t>
  </si>
  <si>
    <t>Социальные пособия и компенсации персоналу                                              в денежной форме</t>
  </si>
  <si>
    <t>Прочие расходы (иные выплаты персоналу учрежд.,                                  за исключением фонда оплаты труда)</t>
  </si>
  <si>
    <t>ПРИЛОЖЕНИЕ к плану финансово-хозяйственной деятельности</t>
  </si>
  <si>
    <t>уплата иных платежей (в т.ч. за несвоевремен. уплату налогов и сборов, плата за загрязнение окружающей среды)</t>
  </si>
  <si>
    <t>за минусом (добров.+ дох. от штрафов, пеней..)</t>
  </si>
  <si>
    <t>за минусом (возврат дебит. зад-ти прошлых лет)</t>
  </si>
  <si>
    <t>!!!!!!!</t>
  </si>
  <si>
    <t xml:space="preserve">Огнетушитель </t>
  </si>
  <si>
    <t xml:space="preserve">Зарядка огнетушителей </t>
  </si>
  <si>
    <t>2шт. *12 гр. *12 мес.</t>
  </si>
  <si>
    <t>VI.  Расчет расходов по виду расходов 360 "Иные выплаты населению "</t>
  </si>
  <si>
    <t>VII.  Расчет расходов по виду расходов 831 "Исполнение судебных актов Российской Федерации и мировых соглашения по возмещению вреда, причинённого в результате незаконных действий (бездействия) органов государственной власти (государственных органов), органов местного самоуправления, либо должностных лиц этих органов, а также в результате деятельности учреждений"</t>
  </si>
  <si>
    <t>IX.  Расчет расходов по виду расходов 852 "Уплата прочих налогов, сборов  "</t>
  </si>
  <si>
    <t>XIII.  Расчет расходов по виду расходов 407 "Капитальные вложения на строительство объектов недвижимого имущества государственными (муниципальными) учреждениями"</t>
  </si>
  <si>
    <t>XIV.  Расчет расходов по виду расходов 244 "Прочая закупка товаров, работ и услуг для обеспечения государственных (муниципальных) нужд"</t>
  </si>
  <si>
    <t>V.  Расчет расходов по виду расходов 321 "Пособия, компесации и иные социальные выплаты гражданам, кроме публичных номативных обязательств "</t>
  </si>
  <si>
    <t>ИТОГО ПО ВИДУ РАСХОДОВ 321</t>
  </si>
  <si>
    <t>Пенсии, пособия, выплачиваемыеработодателями, нанимателями бывшим работникам в денежной форме</t>
  </si>
  <si>
    <t>Выплата пособия работникам на период трудоустройства, в связи с сокращением штата</t>
  </si>
  <si>
    <t xml:space="preserve">ИТОГО </t>
  </si>
  <si>
    <t>Количество дней, (месяцев)</t>
  </si>
  <si>
    <t>ИТОГО 264</t>
  </si>
  <si>
    <t>20 20</t>
  </si>
  <si>
    <t>иные выплаты населению</t>
  </si>
  <si>
    <t>ИСКЛЮЧИТЬ</t>
  </si>
  <si>
    <t>гранты, предоставляемые автономным учреждения</t>
  </si>
  <si>
    <t>гранты, предоставляемые другим организациям и физическим лицам</t>
  </si>
  <si>
    <t>1.3.1.</t>
  </si>
  <si>
    <t>В соответствии с Федеральным законом № 44-ФЗ</t>
  </si>
  <si>
    <t>из них ‹10.1›</t>
  </si>
  <si>
    <t>26310.1</t>
  </si>
  <si>
    <t>4.1</t>
  </si>
  <si>
    <t>26421.1</t>
  </si>
  <si>
    <t>26430.1</t>
  </si>
  <si>
    <t>26451.1</t>
  </si>
  <si>
    <t>Орган, осуществляющий функции                 и полномочия учредителя</t>
  </si>
  <si>
    <t>из них:           гранты, предоставляемые бюджетным учреждениям</t>
  </si>
  <si>
    <t>иные налоги (включаемые в состав расходов) в бюджеты бюджетной системы Российской Федерации,                                   а также государственная пошлина</t>
  </si>
  <si>
    <t xml:space="preserve">Субсиди на осуществление капитальных вложений, ВСЕГО: </t>
  </si>
  <si>
    <t>(субсидии на осуществление капитальных вложений)</t>
  </si>
  <si>
    <t>140 штрафы пени</t>
  </si>
  <si>
    <t>трудовые бригады</t>
  </si>
  <si>
    <t>из них:         возврат в бюджет средств субсидии</t>
  </si>
  <si>
    <t>1.3.2.</t>
  </si>
  <si>
    <t>В соответствии с Федеральным законом № 223-ФЗ</t>
  </si>
  <si>
    <t>в том числе:        за счет субсидий, предоставляемых на финансовое обеспечение выполнения муниципального задания</t>
  </si>
  <si>
    <r>
      <t>в том числе:             по контрактам (договорам),</t>
    </r>
    <r>
      <rPr>
        <b/>
        <sz val="16"/>
        <color theme="1"/>
        <rFont val="Times New Roman"/>
        <family val="1"/>
        <charset val="204"/>
      </rPr>
      <t xml:space="preserve"> заключенным до начала текущего финансового года без применения норм Федерального закона от 5 апреля 2013 г. № 44-ФЗ </t>
    </r>
    <r>
      <rPr>
        <sz val="16"/>
        <color theme="1"/>
        <rFont val="Times New Roman"/>
        <family val="1"/>
        <charset val="204"/>
      </rPr>
      <t xml:space="preserve">"О контрактной системе в сфере закупок товаров, работ, услуг для обеспечения государственных и муниципальных нужд" (далее - Федеральный закон № 44-ФЗ) и Федерального закона от 18 июля 2011 г. </t>
    </r>
    <r>
      <rPr>
        <b/>
        <sz val="16"/>
        <color theme="1"/>
        <rFont val="Times New Roman"/>
        <family val="1"/>
        <charset val="204"/>
      </rPr>
      <t>№ 223-ФЗ</t>
    </r>
    <r>
      <rPr>
        <sz val="16"/>
        <color theme="1"/>
        <rFont val="Times New Roman"/>
        <family val="1"/>
        <charset val="204"/>
      </rPr>
      <t xml:space="preserve"> "О закупках товаров, работ, услуг отдельными видами юридических лиц" (далее - Федеральный закон № 223-ФЗ)*7</t>
    </r>
  </si>
  <si>
    <r>
      <rPr>
        <b/>
        <sz val="16"/>
        <color rgb="FFFFFF00"/>
        <rFont val="Arial Cyr"/>
        <charset val="204"/>
      </rPr>
      <t>5+6+</t>
    </r>
    <r>
      <rPr>
        <b/>
        <sz val="12"/>
        <color rgb="FFFFFF00"/>
        <rFont val="Arial Cyr"/>
        <charset val="204"/>
      </rPr>
      <t xml:space="preserve"> ДОБРОВОЛЬНЫЕ</t>
    </r>
  </si>
  <si>
    <t>Безвозмездные денежные поступления,  всего</t>
  </si>
  <si>
    <t>26310.2</t>
  </si>
  <si>
    <t>26310.3</t>
  </si>
  <si>
    <t>26310.4</t>
  </si>
  <si>
    <t>26310.5</t>
  </si>
  <si>
    <t>26421.2</t>
  </si>
  <si>
    <t>26421.3</t>
  </si>
  <si>
    <t>26421.4</t>
  </si>
  <si>
    <t>26421.5</t>
  </si>
  <si>
    <t>26430.2</t>
  </si>
  <si>
    <t>26430.3</t>
  </si>
  <si>
    <t>26430.4</t>
  </si>
  <si>
    <t>26430.5</t>
  </si>
  <si>
    <t>26451.2</t>
  </si>
  <si>
    <t>26451.3</t>
  </si>
  <si>
    <t>26451.4</t>
  </si>
  <si>
    <t>26451.5</t>
  </si>
  <si>
    <t>П О Я С Н И Т Е Л Ь Н А Я  З А П И С К А</t>
  </si>
  <si>
    <t>к Плану финансово-хозяйственной деятельности</t>
  </si>
  <si>
    <t>на</t>
  </si>
  <si>
    <t>В ПФХД и расшифровки от*</t>
  </si>
  <si>
    <t>внесены следующие изменения</t>
  </si>
  <si>
    <t>Примечание*:  УКАЗЫВАЕТСЯ ДАТА ПРЕДЫДУЩЕГО ПФХД, В КОТОРЫЙ ВНОСЯТСЯ ИЗМЕНЕНИЯ!!!!</t>
  </si>
  <si>
    <t>КФО 4</t>
  </si>
  <si>
    <t>Расшифровка увеличений (уменьшений) по статьям в расшифровках</t>
  </si>
  <si>
    <t>начисления на выплаты по оплате труда</t>
  </si>
  <si>
    <t>КФО 2</t>
  </si>
  <si>
    <t>КФО 5</t>
  </si>
  <si>
    <t>КФО 6</t>
  </si>
  <si>
    <t>заработная плата</t>
  </si>
  <si>
    <t>ВСЕГО КРАЕВОЙ БЮДЖЕТ</t>
  </si>
  <si>
    <t>ВСЕГО МЕСТНЫЙ БЮДЖЕТ</t>
  </si>
  <si>
    <t>ИТОГО КФО 4</t>
  </si>
  <si>
    <t>ИТОГО КФО 2</t>
  </si>
  <si>
    <t>ИТОГО КФО 5</t>
  </si>
  <si>
    <t>ИТОГО КФО 6</t>
  </si>
  <si>
    <t>Закупку энергетических ресурсов</t>
  </si>
  <si>
    <t>VIII.  Расчет расходов по виду расходов 851 "Уплата налога на имущество организаций и земельного налога "</t>
  </si>
  <si>
    <t>X.  Расчет расходов по виду расходов 853 "Уплата иных платежей"</t>
  </si>
  <si>
    <t>XI.  Расчет расходов по виду расходов 243 "Закупка товаров, работ, услуг в целях капитального ремонта государственного (муниципального)  имущества"</t>
  </si>
  <si>
    <t>XII.  Расчет расходов по виду расходов 247 "Закупка энергетических ресурсов"</t>
  </si>
  <si>
    <t xml:space="preserve">  223 "Коммунальные услуги"</t>
  </si>
  <si>
    <t>ИТОГО ПО ВИДУ РАСХОДОВ 247</t>
  </si>
  <si>
    <t>Электроэнергия</t>
  </si>
  <si>
    <t>Закупка энергетических ресурсов</t>
  </si>
  <si>
    <r>
      <rPr>
        <b/>
        <sz val="9"/>
        <rFont val="Times New Roman"/>
        <family val="1"/>
        <charset val="204"/>
      </rPr>
      <t>В ТОМ ЧИСЛЕ</t>
    </r>
    <r>
      <rPr>
        <b/>
        <sz val="12"/>
        <rFont val="Times New Roman"/>
        <family val="1"/>
        <charset val="204"/>
      </rPr>
      <t xml:space="preserve">    </t>
    </r>
    <r>
      <rPr>
        <b/>
        <sz val="11"/>
        <rFont val="Times New Roman"/>
        <family val="1"/>
        <charset val="204"/>
      </rPr>
      <t>МЕСТНЫЙ БЮДЖЕТ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</si>
  <si>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9"/>
        <rFont val="Times New Roman"/>
        <family val="1"/>
        <charset val="204"/>
      </rPr>
      <t xml:space="preserve">В ТОМ ЧИСЛЕ    </t>
    </r>
    <r>
      <rPr>
        <b/>
        <sz val="11"/>
        <rFont val="Times New Roman"/>
        <family val="1"/>
        <charset val="204"/>
      </rPr>
      <t>КРАЕВОЙ БЮДЖЕТ</t>
    </r>
  </si>
  <si>
    <t>в том числе:           налог  на прибыль*3</t>
  </si>
  <si>
    <t>ВСЕГО КВР 244 (строка 2640 плана)</t>
  </si>
  <si>
    <t>ВСЕГО КВР (243 строка 2630 плана)</t>
  </si>
  <si>
    <t>IХ.  Расчет расходов по виду расходов 853 "Уплата иных платежей"</t>
  </si>
  <si>
    <t>XIII.  Расчет расходов по виду расходов 244 "Прочая закупка товаров, работ и услуг для обеспечения государственных (муниципальных) нужд"</t>
  </si>
  <si>
    <t>Прочие расходы      (кроме расходов                      на закупку товаров, работ, услуг)</t>
  </si>
  <si>
    <t>ВЫПЛАТЫ  по  Р А С Х О Д А М,  ВСЕГО</t>
  </si>
  <si>
    <t>(расходы - закупки)</t>
  </si>
  <si>
    <t>из них:         налог на имущество и замельный налог</t>
  </si>
  <si>
    <r>
      <t xml:space="preserve">в том числе:                        </t>
    </r>
    <r>
      <rPr>
        <b/>
        <sz val="16"/>
        <color theme="1"/>
        <rFont val="Times New Roman"/>
        <family val="1"/>
        <charset val="204"/>
      </rPr>
      <t xml:space="preserve">   оплата труда</t>
    </r>
  </si>
  <si>
    <r>
      <t xml:space="preserve">в том числе:                   </t>
    </r>
    <r>
      <rPr>
        <b/>
        <sz val="16"/>
        <color theme="1"/>
        <rFont val="Times New Roman"/>
        <family val="1"/>
        <charset val="204"/>
      </rPr>
      <t xml:space="preserve"> на выплаты по оплате труда</t>
    </r>
  </si>
  <si>
    <t>гранты, предоставляемые иным некоммерческим организациям (за исключением бюджетных                                                          и автономных учреждений)</t>
  </si>
  <si>
    <t>Всего закупки по КФО 4</t>
  </si>
  <si>
    <t>Всего закупки по КФО 5</t>
  </si>
  <si>
    <t>Всего закупки по КФО 2</t>
  </si>
  <si>
    <t>Тариф                               (с учетом НДС), руб.</t>
  </si>
  <si>
    <t>Тариф                            (с учетом НДС), руб.</t>
  </si>
  <si>
    <t>Прочую закупку товаров, работ и услуг</t>
  </si>
  <si>
    <t>в том числе:          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</si>
  <si>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</si>
  <si>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разработан в соответствии с действующим Порядком, утвержденным постановлением администрации Уссурийского городского округа от 05.07.2019 г. №1541-НПА. (В ред. Постановлений администрации Уссурийского городского округа от 16.06.2020 № 1335-НПА; от 12.07.2021 № 1553-НПА).</t>
  </si>
  <si>
    <t xml:space="preserve">Дата плана </t>
  </si>
  <si>
    <t xml:space="preserve">Заместитель заведующего </t>
  </si>
  <si>
    <t>2. Итого субвенция</t>
  </si>
  <si>
    <t>Пенсии, пособия, выплачиваемые работодателями, нанимателями                      бывшим работникам                    в денежной форме</t>
  </si>
  <si>
    <t>1. ИТОГО 264 местный бюджет</t>
  </si>
  <si>
    <t>2. ИТОГО 264 субвенция</t>
  </si>
  <si>
    <t>Средняя                   стоимость, руб.</t>
  </si>
  <si>
    <t xml:space="preserve">Теплоснабжение </t>
  </si>
  <si>
    <t>Текущий и аварийный ремонт зданий и сооружений,                             систем ХВС</t>
  </si>
  <si>
    <t>Заработная плата ВСЕГО (111 + 119)</t>
  </si>
  <si>
    <t>ДОХОДЫ ЗАПОЛНЯЮТСЯ ВРУЧНУЮ</t>
  </si>
  <si>
    <t>Разработка пректа по огнезащитной обработке деревянных конструкций кровли</t>
  </si>
  <si>
    <t xml:space="preserve">Интернет  </t>
  </si>
  <si>
    <t>Сигнализация</t>
  </si>
  <si>
    <t>Обслуживание автоматической пожарной сигнализации</t>
  </si>
  <si>
    <t>Поверка УУТЭ</t>
  </si>
  <si>
    <t>Поверка расходомеров ХВС</t>
  </si>
  <si>
    <t>Теплоснабжение</t>
  </si>
  <si>
    <t>чел/час.</t>
  </si>
  <si>
    <t>Сан.-бактериологичекое исследование почвы, смывы, пробы</t>
  </si>
  <si>
    <t xml:space="preserve">Испытание пожарных кранов </t>
  </si>
  <si>
    <t>Пособие на ребенка до достижения им возраста                    3-х лет</t>
  </si>
  <si>
    <t>ИТОГО ПО ВИДУ РАСХОДОВ 260</t>
  </si>
  <si>
    <t>ВСЕГО (должно равняться 0 = (доходы + остаток на начало) - расходы</t>
  </si>
  <si>
    <t>план</t>
  </si>
  <si>
    <t>факт</t>
  </si>
  <si>
    <t>Примечание</t>
  </si>
  <si>
    <t>2025 год</t>
  </si>
  <si>
    <t>2024 год</t>
  </si>
  <si>
    <t>Информация по расходам по внебюджету</t>
  </si>
  <si>
    <t>Проведение праздников</t>
  </si>
  <si>
    <t>Диетокислородотерапия</t>
  </si>
  <si>
    <t>Массаж</t>
  </si>
  <si>
    <t>Занятия по углубленной подготовке детей к школе</t>
  </si>
  <si>
    <t>Занятия хореорафией</t>
  </si>
  <si>
    <t>Занятия физической культурой</t>
  </si>
  <si>
    <t>Обучение детскому музыкально-театральному творчеству</t>
  </si>
  <si>
    <t>Обучение шахматной грамотности</t>
  </si>
  <si>
    <t>Занятие по углубленному изучению предметов художественно-эстетического направления</t>
  </si>
  <si>
    <t>Обучение иностранному языку</t>
  </si>
  <si>
    <t>Наименование вида услуги</t>
  </si>
  <si>
    <t>Информация по платным услугам (доходы)</t>
  </si>
  <si>
    <t>Иные расходы</t>
  </si>
  <si>
    <t>Питание</t>
  </si>
  <si>
    <t>Налоги</t>
  </si>
  <si>
    <t>Заявка</t>
  </si>
  <si>
    <t>Наименование мероприятия</t>
  </si>
  <si>
    <t>Иные цели (светофор)</t>
  </si>
  <si>
    <t>Муниципальное задание</t>
  </si>
  <si>
    <t xml:space="preserve">Количество зданий в учреждеии </t>
  </si>
  <si>
    <t>Штатная численность сотрудников</t>
  </si>
  <si>
    <t xml:space="preserve">Количество классов (групп) </t>
  </si>
  <si>
    <t>Численность учеников (воспитанников)</t>
  </si>
  <si>
    <t xml:space="preserve">Проектная мощность (кол-во мест) </t>
  </si>
  <si>
    <t>Наименование                     вида расхода</t>
  </si>
  <si>
    <t>Заработная плата                     с начислениями</t>
  </si>
  <si>
    <t>Коммунальные                     услуги</t>
  </si>
  <si>
    <t>натуральные показатели</t>
  </si>
  <si>
    <t>Ремонт вычислительной и оргтехники</t>
  </si>
  <si>
    <t>Заправка и ремонт картриджа</t>
  </si>
  <si>
    <t>Техсопровождение Web-сайта</t>
  </si>
  <si>
    <t>Техсопровождение, настройка ПО</t>
  </si>
  <si>
    <t>Подписка на электронные издания</t>
  </si>
  <si>
    <t>Разработка проектной документации</t>
  </si>
  <si>
    <t>Подача рекламных объявлений</t>
  </si>
  <si>
    <t>Примечание (68 Указ, ИКГС, умный город, цифровизация, IQгорода, соглашение о достижении показателей соц.эконом. развития)</t>
  </si>
  <si>
    <t xml:space="preserve"> питание</t>
  </si>
  <si>
    <t>Краска (норма 0,186 кг/м2)</t>
  </si>
  <si>
    <t>Краска в/эмульсионная (норма 0,169 кг/м2)</t>
  </si>
  <si>
    <t>Итого КОСГУ 344</t>
  </si>
  <si>
    <t>Итого  КОСГУ 345</t>
  </si>
  <si>
    <t>Прочие материальные запасы</t>
  </si>
  <si>
    <t>Папки накопители</t>
  </si>
  <si>
    <t>Скобы для степлера</t>
  </si>
  <si>
    <t>Прочие хозяйственные материалы</t>
  </si>
  <si>
    <t xml:space="preserve">Стиральный порошок </t>
  </si>
  <si>
    <t>Сода кальцинированная</t>
  </si>
  <si>
    <t>Дезифецирующее средство Жавильон</t>
  </si>
  <si>
    <t>Моющее средство</t>
  </si>
  <si>
    <t>Чистящее средство</t>
  </si>
  <si>
    <t>Сода питьевая</t>
  </si>
  <si>
    <t>Итого КОСГУ 346</t>
  </si>
  <si>
    <t>Приобретение продуктов питания</t>
  </si>
  <si>
    <t>в том числе:                питание детей льготников</t>
  </si>
  <si>
    <t>Итого КОСГУ 341</t>
  </si>
  <si>
    <t>Итого КОСГУ 342</t>
  </si>
  <si>
    <t xml:space="preserve">Субсидия на финансовое обеспечение выполнения муниципального задания,   ВСЕГО: </t>
  </si>
  <si>
    <t>Бумага туалетная</t>
  </si>
  <si>
    <t>В МЕСЯЦЕ =(РАБОЧИЕ ДНИ В ГОДУ/12 МЕС.))</t>
  </si>
  <si>
    <t>ОСТАТОК от ПФХД</t>
  </si>
  <si>
    <t>ИТ 346</t>
  </si>
  <si>
    <t>ИТ 340</t>
  </si>
  <si>
    <t>340         ИСПОЛНЕНО РАСХОДОВ ВСЕГО (КАССОВЫЕ РАСХОДЫ ПО РЕЕСТРАМ НА ОПЛАТУ)</t>
  </si>
  <si>
    <t xml:space="preserve">  310     ИСПОЛНЕНО РАСХОДОВ ВСЕГО (КАССОВЫЕ РАСХОДЫ ПО РЕЕСТРАМ НА ОПЛАТУ)</t>
  </si>
  <si>
    <t>226    ИСПОЛНЕНО РАСХОДОВ ВСЕГО (КАССОВЫЕ РАСХОДЫ ПО РЕЕСТРАМ НА ОПЛАТУ)</t>
  </si>
  <si>
    <t xml:space="preserve">  225       ИСПОЛНЕНО РАСХОДОВ ВСЕГО (КАССОВЫЕ РАСХОДЫ ПО РЕЕСТРАМ НА ОПЛАТУ)</t>
  </si>
  <si>
    <t xml:space="preserve"> 244 - 223            ИСПОЛНЕНО РАСХОДОВ ВСЕГО (КАССОВЫЕ РАСХОДЫ ПО РЕЕСТРАМ НА ОПЛАТУ)</t>
  </si>
  <si>
    <t>221       ИСПОЛНЕНО РАСХОДОВ ВСЕГО (КАССОВЫЕ РАСХОДЫ ПО РЕЕСТРАМ НА ОПЛАТУ)</t>
  </si>
  <si>
    <t>247 - 223           ИСПОЛНЕНО РАСХОДОВ ВСЕГО (КАССОВЫЕ РАСХОДЫ ПО РЕЕСТРАМ НА ОПЛАТУ)</t>
  </si>
  <si>
    <t>853       ИСПОЛНЕНО РАСХОДОВ ВСЕГО (КАССОВЫЕ РАСХОДЫ ПО РЕЕСТРАМ НА ОПЛАТУ)</t>
  </si>
  <si>
    <t>852          ИСПОЛНЕНО РАСХОДОВ ВСЕГО (КАССОВЫЕ РАСХОДЫ ПО РЕЕСТРАМ НА ОПЛАТУ)</t>
  </si>
  <si>
    <t>851        ИСПОЛНЕНО РАСХОДОВ ВСЕГО (КАССОВЫЕ РАСХОДЫ ПО РЕЕСТРАМ НА ОПЛАТУ)</t>
  </si>
  <si>
    <t>111 - 211       ИСПОЛНЕНО РАСХОДОВ ВСЕГО (КАССОВЫЕ РАСХОДЫ ПО РЕЕСТРАМ НА ОПЛАТУ)</t>
  </si>
  <si>
    <t>119 - 213       ИСПОЛНЕНО РАСХОДОВ ВСЕГО (КАССОВЫЕ РАСХОДЫ ПО РЕЕСТРАМ НА ОПЛАТУ)</t>
  </si>
  <si>
    <t>243 - 225,  226           ИСПОЛНЕНО РАСХОДОВ ВСЕГО (КАССОВЫЕ РАСХОДЫ ПО РЕЕСТРАМ НА ОПЛАТУ)</t>
  </si>
  <si>
    <t>Остаток от ПФХД</t>
  </si>
  <si>
    <t>244 - 225        ИСПОЛНЕНО РАСХОДОВ ВСЕГО (КАССОВЫЕ РАСХОДЫ ПО РЕЕСТРАМ НА ОПЛАТУ)</t>
  </si>
  <si>
    <t>244 - 226        ИСПОЛНЕНО РАСХОДОВ ВСЕГО (КАССОВЫЕ РАСХОДЫ ПО РЕЕСТРАМ НА ОПЛАТУ)</t>
  </si>
  <si>
    <t>244 - 310        ИСПОЛНЕНО РАСХОДОВ ВСЕГО (КАССОВЫЕ РАСХОДЫ ПО РЕЕСТРАМ НА ОПЛАТУ)</t>
  </si>
  <si>
    <t>244 - 340       ИСПОЛНЕНО РАСХОДОВ ВСЕГО (КАССОВЫЕ РАСХОДЫ ПО РЕЕСТРАМ НА ОПЛАТУ)</t>
  </si>
  <si>
    <t xml:space="preserve">Испытание пожарных лестниц </t>
  </si>
  <si>
    <t>ИТ 344</t>
  </si>
  <si>
    <t>ИТ 345</t>
  </si>
  <si>
    <t>Формирование экологической отчетности</t>
  </si>
  <si>
    <t>Оценка профессиональных рисков</t>
  </si>
  <si>
    <t>КВР 112       ИСПОЛНЕНО РАСХОДОВ ВСЕГО (КАССОВЫЕ РАСХОДЫ ПО РЕЕСТРАМ НА ОПЛАТУ)</t>
  </si>
  <si>
    <t>ОСТАТОК               от ПФХД</t>
  </si>
  <si>
    <t>КВР 321       ИСПОЛНЕНО РАСХОДОВ ВСЕГО (КАССОВЫЕ РАСХОДЫ ПО РЕЕСТРАМ НА ОПЛАТУ)</t>
  </si>
  <si>
    <t>851 - 291       ИСПОЛНЕНО РАСХОДОВ ВСЕГО (КАССОВЫЕ РАСХОДЫ ПО РЕЕСТРАМ НА ОПЛАТУ)</t>
  </si>
  <si>
    <t>852 - 291       ИСПОЛНЕНО РАСХОДОВ ВСЕГО (КАССОВЫЕ РАСХОДЫ ПО РЕЕСТРАМ НА ОПЛАТУ)</t>
  </si>
  <si>
    <t>853      ИСПОЛНЕНО РАСХОДОВ ВСЕГО (КАССОВЫЕ РАСХОДЫ ПО РЕЕСТРАМ НА ОПЛАТУ)</t>
  </si>
  <si>
    <t>247 - 223      ИСПОЛНЕНО РАСХОДОВ ВСЕГО (КАССОВЫЕ РАСХОДЫ ПО РЕЕСТРАМ НА ОПЛАТУ)</t>
  </si>
  <si>
    <t>244 - 221      ИСПОЛНЕНО РАСХОДОВ ВСЕГО (КАССОВЫЕ РАСХОДЫ ПО РЕЕСТРАМ НА ОПЛАТУ)</t>
  </si>
  <si>
    <t>244 - 222      ИСПОЛНЕНО РАСХОДОВ ВСЕГО (КАССОВЫЕ РАСХОДЫ ПО РЕЕСТРАМ НА ОПЛАТУ)</t>
  </si>
  <si>
    <t>244 - 225      ИСПОЛНЕНО РАСХОДОВ ВСЕГО (КАССОВЫЕ РАСХОДЫ ПО РЕЕСТРАМ НА ОПЛАТУ)</t>
  </si>
  <si>
    <t>244 - 226      ИСПОЛНЕНО РАСХОДОВ ВСЕГО (КАССОВЫЕ РАСХОДЫ ПО РЕЕСТРАМ НА ОПЛАТУ)</t>
  </si>
  <si>
    <t>290      ИСПОЛНЕНО РАСХОДОВ ВСЕГО (КАССОВЫЕ РАСХОДЫ ПО РЕЕСТРАМ НА ОПЛАТУ)</t>
  </si>
  <si>
    <t>244 - 310      ИСПОЛНЕНО РАСХОДОВ ВСЕГО (КАССОВЫЕ РАСХОДЫ ПО РЕЕСТРАМ НА ОПЛАТУ)</t>
  </si>
  <si>
    <t>244 - 340     ИСПОЛНЕНО РАСХОДОВ ВСЕГО (КАССОВЫЕ РАСХОДЫ ПО РЕЕСТРАМ НА ОПЛАТУ)</t>
  </si>
  <si>
    <t>344 строй</t>
  </si>
  <si>
    <t>345 мягк</t>
  </si>
  <si>
    <t>Обучение по ПТМ</t>
  </si>
  <si>
    <t>346 КБ</t>
  </si>
  <si>
    <t>346 канц</t>
  </si>
  <si>
    <t>346 хоз.м</t>
  </si>
  <si>
    <t>346 запч</t>
  </si>
  <si>
    <t>341 мед</t>
  </si>
  <si>
    <t>342 пит</t>
  </si>
  <si>
    <t>Консультационные услуги по экологической отчетности</t>
  </si>
  <si>
    <t>Поверка качества огнезащитной обработки несущих конструкций кровли</t>
  </si>
  <si>
    <t>ЗАКУПКИ  ВСЕГО  по РАСШИФРОВКАМ  В  ПФХД  (к разделу 2 плана "Сведения по выплатам на закупки")</t>
  </si>
  <si>
    <t>Проверка</t>
  </si>
  <si>
    <t>Всего закупки по КФО 6</t>
  </si>
  <si>
    <r>
      <t xml:space="preserve">Закупка товаров, работ, услуг на </t>
    </r>
    <r>
      <rPr>
        <b/>
        <sz val="12"/>
        <color theme="1"/>
        <rFont val="Calibri"/>
        <family val="2"/>
        <charset val="204"/>
        <scheme val="minor"/>
      </rPr>
      <t>кап. ремонт</t>
    </r>
  </si>
  <si>
    <t>ВСЕГО                      по ПФХД</t>
  </si>
  <si>
    <t>ВСЕГО КВР (247 строка 2660 плана)</t>
  </si>
  <si>
    <t>ИТОГО ЗАКУПКИ В ПФХД (244 +243+ 247) строка 2600 плана</t>
  </si>
  <si>
    <t>Примечание*:  Значения планового периода на 2024-2025 гг. в течение всего отчетного года при внесении изменений в текущий год - НЕ МЕНЯЮТСЯ.</t>
  </si>
  <si>
    <t>РАСХОДЫ ВСЕГО</t>
  </si>
  <si>
    <t xml:space="preserve">Расходы от поступлений от оказания услуг (выполнения работ) на платной основе                                                                                  и иной, приносящей доход деятельности, ВСЕГО: </t>
  </si>
  <si>
    <t>в том числе питание</t>
  </si>
  <si>
    <t>ИТОГО ДОХОДОВ, ВСЕГО (для заполнения вкладки "ПЕЧАТЬ СВОД")</t>
  </si>
  <si>
    <t>Доходы от оказания работ, услуг, ВСЕГО (4) Краевой+местный Б.</t>
  </si>
  <si>
    <t>Доходы от РОДИТЕЛЬСКОЙ ПЛАТЫ</t>
  </si>
  <si>
    <t>Доходы от ПЛАТНЫХ УСЛУГ</t>
  </si>
  <si>
    <t>ПРОЧИЕ доходы, в том числе:</t>
  </si>
  <si>
    <t>КФО 5, 6</t>
  </si>
  <si>
    <t>Увеличение остатков денежных средств                                                                                                                                    за счет возврата дебиторской задолженности прошлых лет</t>
  </si>
  <si>
    <t>Остаток на начало</t>
  </si>
  <si>
    <t>графы ЗАПОЛНЯЮТСЯ ВРУЧНУЮ!!</t>
  </si>
  <si>
    <t xml:space="preserve">            КОСГУ  345</t>
  </si>
  <si>
    <t xml:space="preserve">            КОСГУ  346</t>
  </si>
  <si>
    <t xml:space="preserve">            КОСГУ  341</t>
  </si>
  <si>
    <t>Прочая закупка товаров, работ и услуг                                                  для обеспечения гос. (мун.) нужд</t>
  </si>
  <si>
    <t>К Р А Е В О Й            Б Ю Д Ж Е Т</t>
  </si>
  <si>
    <t>М Е С Т Н Ы Й           Б Ю Д Ж Е Т</t>
  </si>
  <si>
    <t>Всего 340</t>
  </si>
  <si>
    <t>340 без питания</t>
  </si>
  <si>
    <t>ПОСТУПЛЕНИЯ  от   Д О Х О Д О В,  ВСЕГО</t>
  </si>
  <si>
    <t>Жидкость для мытья посуды</t>
  </si>
  <si>
    <t xml:space="preserve">Дезифецирующее средство </t>
  </si>
  <si>
    <t>ПРОВЕРКА</t>
  </si>
  <si>
    <t>Отклонение</t>
  </si>
  <si>
    <t>ТО системы тревожной сигнализации</t>
  </si>
  <si>
    <t>ТО системы видеонаблюдения</t>
  </si>
  <si>
    <t>выполнение работ с зелеными насаждениями</t>
  </si>
  <si>
    <t>очистка крыши</t>
  </si>
  <si>
    <t>Обучение на курсах повышения квалификации</t>
  </si>
  <si>
    <t>Обучение на курсах "Противодействие коррупции"</t>
  </si>
  <si>
    <t>Средства ИЗ (перчатки, маски, бахилы)</t>
  </si>
  <si>
    <t>Средство для посудомоечных машин</t>
  </si>
  <si>
    <t>Средство для чистки зеркал и стекол</t>
  </si>
  <si>
    <t>Пакеты для мусора</t>
  </si>
  <si>
    <t>НЕ СКРЫВАТЬ!!</t>
  </si>
  <si>
    <t>Белизна</t>
  </si>
  <si>
    <t>Предоставление местных телефонных соединений</t>
  </si>
  <si>
    <t>НЕ СКРЫВАТЬ!!!</t>
  </si>
  <si>
    <t>244 / 340</t>
  </si>
  <si>
    <t>247 / 223</t>
  </si>
  <si>
    <t>ВСЕГО ИЗМЕНЕНИЙ ПО ПФХД  (КФО 4+2+5)</t>
  </si>
  <si>
    <t>ВСЕГО ИЗМЕНЕНИЙ ПО ПФХД  (КФО 4+2+5+6)</t>
  </si>
  <si>
    <t>244/340</t>
  </si>
  <si>
    <t>Примечание*:  Обязательно проставлять единицы измерения и количество</t>
  </si>
  <si>
    <t>Заправка картриджа</t>
  </si>
  <si>
    <t>Ремонт картриджа</t>
  </si>
  <si>
    <t>Лабораторные исследования песка, воды, готовых блюд</t>
  </si>
  <si>
    <t>Лабораторные исследования воды в бассейне</t>
  </si>
  <si>
    <t>Огнезащитное покрытие деревянных конструкций</t>
  </si>
  <si>
    <t>Итого по контрактам, планируемым к заключению в соответствующем финансовом году                                        в соответствии с Федеральным законом № 44-ФЗ, по соответствующему году закупки*10</t>
  </si>
  <si>
    <t>26422.1</t>
  </si>
  <si>
    <t>26422.2</t>
  </si>
  <si>
    <t>26422.3</t>
  </si>
  <si>
    <t>26422.4</t>
  </si>
  <si>
    <t>Итого по договорам, планируемым к заключению в соответствующем финансовом году                                           в соответствии с Федеральным законом № 223-ФЗ, по соответствующему году закупки</t>
  </si>
  <si>
    <t>Примечание*: Обязательно проставлять единицы измерения и количество</t>
  </si>
  <si>
    <t>(С УЧЕТОМ ИЗМЕНЕНИЙ)</t>
  </si>
  <si>
    <t>ПРОЕКТ</t>
  </si>
  <si>
    <t>МБДОУ №</t>
  </si>
  <si>
    <r>
      <rPr>
        <b/>
        <sz val="20"/>
        <color rgb="FFFFFF00"/>
        <rFont val="Arial Cyr"/>
        <charset val="204"/>
      </rPr>
      <t>*</t>
    </r>
    <r>
      <rPr>
        <b/>
        <sz val="18"/>
        <color rgb="FFFFFF00"/>
        <rFont val="Arial Cyr"/>
        <charset val="204"/>
      </rPr>
      <t xml:space="preserve"> </t>
    </r>
    <r>
      <rPr>
        <b/>
        <sz val="16"/>
        <color rgb="FFFFFF00"/>
        <rFont val="Arial Cyr"/>
        <charset val="204"/>
      </rPr>
      <t>ВЫБРАТЬ СТАТУС ПЛАНА: "ПЕРВОНАЧАЛЬНЫЙ"  = ПУСТО; "С УЧЕТОМ ИЗМЕНЕНИЙ"; "ПРОЕКТ"</t>
    </r>
  </si>
  <si>
    <t>Зарплата с начислениями (211+213)</t>
  </si>
  <si>
    <t>МЕСТНЫЙ БЮДЖЕТ</t>
  </si>
  <si>
    <t>112/226</t>
  </si>
  <si>
    <t>112/212</t>
  </si>
  <si>
    <t>112/266</t>
  </si>
  <si>
    <t>112/222</t>
  </si>
  <si>
    <t>321/262</t>
  </si>
  <si>
    <t>321/264</t>
  </si>
  <si>
    <t>851/291</t>
  </si>
  <si>
    <t>852/291</t>
  </si>
  <si>
    <t>853/291</t>
  </si>
  <si>
    <t>247/223</t>
  </si>
  <si>
    <t>244/223</t>
  </si>
  <si>
    <t>МБ</t>
  </si>
  <si>
    <t>В том числе всего</t>
  </si>
  <si>
    <t>З/плата</t>
  </si>
  <si>
    <t>налоги</t>
  </si>
  <si>
    <t>340 без 342</t>
  </si>
  <si>
    <t>всего 244</t>
  </si>
  <si>
    <t>кроме 244</t>
  </si>
  <si>
    <t>итого МБ</t>
  </si>
  <si>
    <t>ВНЕБЮДЖЕТ</t>
  </si>
  <si>
    <t>ЭТУ СТРОКУ РАСПЕЧАТЫВАТЬ НЕ НАДО, ЕСЛИ ЕСТЬ ЗАМ!!</t>
  </si>
  <si>
    <t>КБ</t>
  </si>
  <si>
    <t>ВБ</t>
  </si>
  <si>
    <t xml:space="preserve">Муниципальное бюджетное дошкольное образовательное учреждение  </t>
  </si>
  <si>
    <t>Услуги                              по содержанию имущества</t>
  </si>
  <si>
    <t>Субсидия                                                           на финансовое обеспечение муниципального задания</t>
  </si>
  <si>
    <t>Карандаши</t>
  </si>
  <si>
    <t>упак</t>
  </si>
  <si>
    <t>Тариф = тариф водоотведения *0,5</t>
  </si>
  <si>
    <t>Проверка качества огнезащиты кровли</t>
  </si>
  <si>
    <t>Арендная плата за пользование имуществом</t>
  </si>
  <si>
    <t>Обучение по пожарной безопасности</t>
  </si>
  <si>
    <t>Ставка                арендной платы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</si>
  <si>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  и иные выплаты работникам учреждений"</t>
  </si>
  <si>
    <t>возмещение истцу расходов на государственную пошлину и уплата неустойки, оплата расходов                 на экспертизу судебным актом, возмещение ущерба должностным лицом по суду</t>
  </si>
  <si>
    <t>IV.  Расчет расходов по виду расходов 113 "Иные выплаты, за исключением фонда оплаты труда  учреждений, лицам,                                                                       привлекаемым согласно законодательству для выполнения отдельных полномочий"</t>
  </si>
  <si>
    <t>Тариф                         (с учетом НДС), руб.</t>
  </si>
  <si>
    <t>Стоимость                     за единицу, руб.</t>
  </si>
  <si>
    <t>Ставка налога,              %</t>
  </si>
  <si>
    <t>Количество месяцев                (дней)</t>
  </si>
  <si>
    <t>Количество               дней,                 (месяцев)</t>
  </si>
  <si>
    <t>Количество месяцев                 (дней)</t>
  </si>
  <si>
    <t>Количество месяцев,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</si>
  <si>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и иные выплаты работникам учреждений"</t>
  </si>
  <si>
    <t>Количество                месяцев (дней)</t>
  </si>
  <si>
    <t>Количество               месяцев, (дней)</t>
  </si>
  <si>
    <t>Количество               месяцев (дней)</t>
  </si>
  <si>
    <t>XI.  Расчет расходов по виду расходов 407 "Капитальные вложения на строительство объектов недвижимого имущества                                                                              государственными (муниципальными) учреждениями"</t>
  </si>
  <si>
    <t>Средняя               стоимость, руб.</t>
  </si>
  <si>
    <t>Период                      предоставления услуг, (кол-во месяцев)</t>
  </si>
  <si>
    <t>Количество месяцев,                 (дней)</t>
  </si>
  <si>
    <t>II.  Расчет расходов по виду расходов 119 "Взносы по обязательному социальному страхованию на выплаты по оплате труда работников                                                         и иные выплаты работникам учреждений"</t>
  </si>
  <si>
    <t>Количество месяцев                   (дней)</t>
  </si>
  <si>
    <t>Проведение проф. гигиенической подготовки сотрудников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</si>
  <si>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</si>
  <si>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</si>
  <si>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</si>
  <si>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на обоснованность расчетов, приведенных в пояснительной записке к Плану финансово-хозяйственной деятельности  на 2024 год и плановый период 2025-2026 годов, и соответствия показателей в информации о планируемых объемах расходных обязательств по учреждению:</t>
  </si>
  <si>
    <t>План финансово-хозяйственной деятельности на 2024 год и плановый период 2025-2026 годов (далее - План) по учреждению</t>
  </si>
  <si>
    <t>Директор МКУ УГО "МЦФО"</t>
  </si>
  <si>
    <t>Е.С. Пинегина</t>
  </si>
  <si>
    <r>
      <rPr>
        <b/>
        <sz val="14"/>
        <color rgb="FFFFFF00"/>
        <rFont val="Arial Cyr"/>
        <charset val="204"/>
      </rPr>
      <t xml:space="preserve">ОТКЛОНЕНИЕ ДОЛЖНО РАВНЯТЬСЯ </t>
    </r>
    <r>
      <rPr>
        <b/>
        <sz val="18"/>
        <color rgb="FFFFFF00"/>
        <rFont val="Arial Cyr"/>
        <charset val="204"/>
      </rPr>
      <t xml:space="preserve"> 0! </t>
    </r>
  </si>
  <si>
    <r>
      <t xml:space="preserve">РАСХОДЫ - (минус) ЗАКУПКИ  = </t>
    </r>
    <r>
      <rPr>
        <b/>
        <sz val="16"/>
        <color rgb="FFFFFF00"/>
        <rFont val="Arial Cyr"/>
        <charset val="204"/>
      </rPr>
      <t xml:space="preserve">0 </t>
    </r>
    <r>
      <rPr>
        <b/>
        <sz val="12"/>
        <color rgb="FFFFFF00"/>
        <rFont val="Arial Cyr"/>
        <charset val="204"/>
      </rPr>
      <t xml:space="preserve"> (ДОЛЖНО РАВНЯТЬСЯ НУЛЮ!!)</t>
    </r>
  </si>
  <si>
    <t>20 24</t>
  </si>
  <si>
    <t>и  плановый период   2025  -  2026 г.г.</t>
  </si>
  <si>
    <t>44 - ФЗ  БУ</t>
  </si>
  <si>
    <t>223 - ФЗ АУ</t>
  </si>
  <si>
    <t>44 - ФЗ БУ</t>
  </si>
  <si>
    <t>44 - ФЗ АУ</t>
  </si>
  <si>
    <t>* ВЫБРАТЬ СТАТУС ПЛАНА: "ПЕРВОНАЧАЛЬНЫЙ"  = ПУСТО; "С УЧЕТОМ ИЗМЕНЕНИЙ"; "П Р О Е К Т"</t>
  </si>
  <si>
    <t>НЕОБХОДИМО ЗАПОЛНИТЬ!!</t>
  </si>
  <si>
    <t>по контрактам (договорам),  заключенным до начала текущего финансового года                                                        с учетом требований Федерального закона № 44-ФЗ и Федерального закона № 223-ФЗ</t>
  </si>
  <si>
    <t>2026 год</t>
  </si>
  <si>
    <t>ВСЕГО закупки по ПФХД</t>
  </si>
  <si>
    <t>Администрация Уссурийского городского округа</t>
  </si>
  <si>
    <t>05301416</t>
  </si>
  <si>
    <t>001</t>
  </si>
  <si>
    <t>Обращение с ТКО</t>
  </si>
  <si>
    <t>Негативное воздействие на работу ЦС водоотведения</t>
  </si>
  <si>
    <t>куб.м.</t>
  </si>
  <si>
    <t xml:space="preserve">Промывка системы отопления                                                      </t>
  </si>
  <si>
    <t>промывка радиаторы 7-ми секционные</t>
  </si>
  <si>
    <t>промывка регистров</t>
  </si>
  <si>
    <t>промывка системы ГВС</t>
  </si>
  <si>
    <t>м.</t>
  </si>
  <si>
    <t>Спец. оценка условий труда (СОУТ)</t>
  </si>
  <si>
    <t>Приобретение учебного оборудования (расшифровать)</t>
  </si>
  <si>
    <t>Приобретение игрового оборудования (расшифровать)</t>
  </si>
  <si>
    <t>Приобретение мебели (расшифровать)</t>
  </si>
  <si>
    <t>Приобретение прочих основных средств (расшифровать)</t>
  </si>
  <si>
    <t>6.1.</t>
  </si>
  <si>
    <t>6.2.</t>
  </si>
  <si>
    <t>2.2.</t>
  </si>
  <si>
    <t>3.2.</t>
  </si>
  <si>
    <t>2.1.</t>
  </si>
  <si>
    <t>Итого КОСГУ 347</t>
  </si>
  <si>
    <t xml:space="preserve">            КОСГУ  347</t>
  </si>
  <si>
    <t>Спортивный инвентарь</t>
  </si>
  <si>
    <t>Учебные пособия, справочная, методическая литература</t>
  </si>
  <si>
    <t>Итого СУБВЕНЦИЯ по статье 340</t>
  </si>
  <si>
    <t>Итого местный бюджет по статье 340</t>
  </si>
  <si>
    <t>Гкал</t>
  </si>
  <si>
    <t>кВтч</t>
  </si>
  <si>
    <t>КОСГУ 344</t>
  </si>
  <si>
    <t>КОСГУ 345</t>
  </si>
  <si>
    <t>КОСГУ 346</t>
  </si>
  <si>
    <t>КОСГУ 347</t>
  </si>
  <si>
    <t>КОСГУ 341</t>
  </si>
  <si>
    <t>КОСГУ 342</t>
  </si>
  <si>
    <t>Итого без 342</t>
  </si>
  <si>
    <t>ВСЕГО Косгу 340</t>
  </si>
  <si>
    <t>КФО 4 КБ</t>
  </si>
  <si>
    <t>КФО 4 МБ</t>
  </si>
  <si>
    <t>6.1</t>
  </si>
  <si>
    <t>6.2</t>
  </si>
  <si>
    <t>6.3</t>
  </si>
  <si>
    <t>6.4</t>
  </si>
  <si>
    <t>6.5</t>
  </si>
  <si>
    <t>6.6</t>
  </si>
  <si>
    <t>6.7</t>
  </si>
  <si>
    <t xml:space="preserve">Текущий ремонт </t>
  </si>
  <si>
    <t xml:space="preserve">            КОСГУ  342</t>
  </si>
  <si>
    <t>№              п/п</t>
  </si>
  <si>
    <t>подпись</t>
  </si>
  <si>
    <t>Зам. заведующего</t>
  </si>
  <si>
    <t>Игрушки, игры/ ирговые наборы</t>
  </si>
  <si>
    <t>Облачное хранение информационных баз 1С</t>
  </si>
  <si>
    <t>Технический анализ и внедрение настроек 1С</t>
  </si>
  <si>
    <t>Индивидуальные консультации 1С</t>
  </si>
  <si>
    <t>Испытание леерных ограждений</t>
  </si>
  <si>
    <t>раб. мест</t>
  </si>
  <si>
    <t>Сумма контрактов/ договоров, заключенных в конце прошлого (2023) финансового года на текущий (2024) фин. год</t>
  </si>
  <si>
    <t>Ремонт кухонного оборудования</t>
  </si>
  <si>
    <t>Ремонт прочего оборудования</t>
  </si>
  <si>
    <t>м2/мес.</t>
  </si>
  <si>
    <t>Дата очередной поверки счетчиков ГВС</t>
  </si>
  <si>
    <t>Дата очередной поверки УУТЭ</t>
  </si>
  <si>
    <t>Итого по статье 340 Местный бюджет + Субвенция</t>
  </si>
  <si>
    <t>Приобретение материальных запасов (комплектующих, материалов, деталей и прочих изделий для ПК с целью их сборки в единый инвентарный объект, либо с целью дооборудования (модернизации) имеющегося ПК, учитываемого в качестве объекта ОС</t>
  </si>
  <si>
    <t>Обновление и поставка средств защиты информации "АРМ ГИС РО", ПО VivN Client, Secret Net Studio</t>
  </si>
  <si>
    <t>Обновление и поставка средств защиты информации МИС "Система электронного документооборота", ПО VivN Client, Secret Net Studio</t>
  </si>
  <si>
    <t>Сканер рабочего места (2 места)</t>
  </si>
  <si>
    <t>Приобретение огнетушителей ОП-5</t>
  </si>
  <si>
    <t>Услуги логопеда</t>
  </si>
  <si>
    <t>оплата труда и начислений на оплату труда</t>
  </si>
  <si>
    <t>приобретение шкафов для метод.литературы, водонагревателей, утюга, перфоратора</t>
  </si>
  <si>
    <t xml:space="preserve"> ремонт оборудования, вывоз снега,обслуживание орг.техники</t>
  </si>
  <si>
    <t>питание (род.плата)</t>
  </si>
  <si>
    <t>приобретение канц.товаров, игрушек, стройматериалов, хоз.материалов, спец.одежды</t>
  </si>
  <si>
    <t>ремонт холодильника, печи</t>
  </si>
  <si>
    <t>постельное белье</t>
  </si>
  <si>
    <t>покрывало</t>
  </si>
  <si>
    <t>подушки</t>
  </si>
  <si>
    <t>матрац</t>
  </si>
  <si>
    <t>Услуги связи  30 529.36 руб (2 номера*1272.06 руб. в мес.), интернет 49 920.00 руб. (4 160.00 руб. в мес.)</t>
  </si>
  <si>
    <t>Мероприятия по профилактике терроризма и экстремизма</t>
  </si>
  <si>
    <t>Испытание пожарных гидрантов</t>
  </si>
  <si>
    <t>1.</t>
  </si>
  <si>
    <t>Материально-техническое обеспечение</t>
  </si>
  <si>
    <r>
      <t xml:space="preserve">Выполнение злектрозамеров </t>
    </r>
    <r>
      <rPr>
        <b/>
        <sz val="14"/>
        <rFont val="Times New Roman"/>
        <family val="1"/>
        <charset val="204"/>
      </rPr>
      <t>2143.00</t>
    </r>
    <r>
      <rPr>
        <sz val="14"/>
        <rFont val="Times New Roman"/>
        <family val="1"/>
        <charset val="204"/>
      </rPr>
      <t xml:space="preserve">, проверка огнетушителей  </t>
    </r>
    <r>
      <rPr>
        <b/>
        <sz val="14"/>
        <rFont val="Times New Roman"/>
        <family val="1"/>
        <charset val="204"/>
      </rPr>
      <t>1000.00</t>
    </r>
    <r>
      <rPr>
        <sz val="14"/>
        <rFont val="Times New Roman"/>
        <family val="1"/>
        <charset val="204"/>
      </rPr>
      <t xml:space="preserve">                            (ОП-4, ОП-5  15шт*60 руб., ОУ-3 1 шт. *100 руб.),                                                               проверка огнезащиты кровли </t>
    </r>
    <r>
      <rPr>
        <b/>
        <sz val="14"/>
        <rFont val="Times New Roman"/>
        <family val="1"/>
        <charset val="204"/>
      </rPr>
      <t>900.00</t>
    </r>
    <r>
      <rPr>
        <sz val="14"/>
        <rFont val="Times New Roman"/>
        <family val="1"/>
        <charset val="204"/>
      </rPr>
      <t xml:space="preserve">, приобретение огнетушителей ОП-5                                               </t>
    </r>
    <r>
      <rPr>
        <b/>
        <sz val="14"/>
        <rFont val="Times New Roman"/>
        <family val="1"/>
        <charset val="204"/>
      </rPr>
      <t>2 200</t>
    </r>
    <r>
      <rPr>
        <sz val="14"/>
        <rFont val="Times New Roman"/>
        <family val="1"/>
        <charset val="204"/>
      </rPr>
      <t>.</t>
    </r>
    <r>
      <rPr>
        <b/>
        <sz val="14"/>
        <rFont val="Times New Roman"/>
        <family val="1"/>
        <charset val="204"/>
      </rPr>
      <t>00</t>
    </r>
    <r>
      <rPr>
        <sz val="14"/>
        <rFont val="Times New Roman"/>
        <family val="1"/>
        <charset val="204"/>
      </rPr>
      <t xml:space="preserve"> (2ш. * 1100 руб.), обучение по пож.безоп. </t>
    </r>
    <r>
      <rPr>
        <b/>
        <sz val="14"/>
        <rFont val="Times New Roman"/>
        <family val="1"/>
        <charset val="204"/>
      </rPr>
      <t xml:space="preserve">30 000.00 </t>
    </r>
    <r>
      <rPr>
        <sz val="14"/>
        <rFont val="Times New Roman"/>
        <family val="1"/>
        <charset val="204"/>
      </rPr>
      <t>руб.(3 чел.*10 000.00 руб.)</t>
    </r>
  </si>
  <si>
    <t>(ВР 244)               225, 226,                 310, 346</t>
  </si>
  <si>
    <t xml:space="preserve">(ВР 243)              225, 226,                 </t>
  </si>
  <si>
    <t xml:space="preserve">(ВР 244)               225, 226,                 </t>
  </si>
  <si>
    <t>(ВР 244)                              310</t>
  </si>
  <si>
    <t>(ВР 244)                              340</t>
  </si>
  <si>
    <t>(10)  Мероприятия по профилактике терроризма                             и экстремизма</t>
  </si>
  <si>
    <t>(02)  Капитальный ремонт (капитальный ремонт зданий, сооружений, благоустройство, ПСД)</t>
  </si>
  <si>
    <t>(01)  Материально- техническое обеспечение (приобретение основных средств)</t>
  </si>
  <si>
    <t xml:space="preserve"> Материально- техническое обеспечение (приобретение материальных запасов)</t>
  </si>
  <si>
    <t xml:space="preserve">Заключение № 131-2021-ТО от 15.10.2021 по результатм обследования здания:           176000.00 разработка проектно-сметной документации по кап.рем. системы энергоснабжения, 113500.00 разработка проектно-сметной документации по кап.рем. полов первого этажа здания  </t>
  </si>
  <si>
    <t>Зарядка огнетушителей</t>
  </si>
  <si>
    <t>ОП-5</t>
  </si>
  <si>
    <t>ОП-4</t>
  </si>
  <si>
    <t>ОУ-3</t>
  </si>
  <si>
    <t>ОП-</t>
  </si>
  <si>
    <t>2 раза в год</t>
  </si>
  <si>
    <t>Текущий ремонт (расшифровать)</t>
  </si>
  <si>
    <t xml:space="preserve">Разработка ПСД </t>
  </si>
  <si>
    <t>Горячее водоснабжение</t>
  </si>
  <si>
    <t>м2/в месяц</t>
  </si>
  <si>
    <t xml:space="preserve">промывка системы отопления                                                      </t>
  </si>
  <si>
    <t xml:space="preserve">Промывка системы отопления (расшифровать по договору)                                            </t>
  </si>
  <si>
    <t>Техническое обслуживание бассейна</t>
  </si>
  <si>
    <t>Обслуживание УУТЭ</t>
  </si>
  <si>
    <t>2024 г. поставить по результатам аукциона - кол-во ,цена, сумма</t>
  </si>
  <si>
    <t>Услуги физической охраны (ЧОП)</t>
  </si>
  <si>
    <t xml:space="preserve">Услуги вневедомственной охраны </t>
  </si>
  <si>
    <t>Оплата услуг по техническому обслуживанию и ремонту оборудования и инвентаря в части административно-хозяйственного обеспечения      (расшифровать)</t>
  </si>
  <si>
    <t>Оплата услуг по техническому обслуживанию и ремонту вычислительной техники    (расшифровать)</t>
  </si>
  <si>
    <t>Обслуживание 1С  (расшифровать)</t>
  </si>
  <si>
    <t>Дата поверки</t>
  </si>
  <si>
    <t>м3 в месяц ТКО</t>
  </si>
  <si>
    <t>Услуги по защите информационных систем</t>
  </si>
  <si>
    <t>Прочие услуги (расшифровать)</t>
  </si>
  <si>
    <t>РАЗДЕЛ "ДОХОДЫ"  ЗАПОЛНЯЕТСЯ ВРУЧНУЮ!!!</t>
  </si>
  <si>
    <t>в 2024 году 366 календарных дней</t>
  </si>
  <si>
    <t>час.</t>
  </si>
  <si>
    <t>ДОВЕДЕНО ВСЕГО на ПИТАНИЕ БЮДЖЕТУ :</t>
  </si>
  <si>
    <t>ПЛАН =</t>
  </si>
  <si>
    <t>Оплата услуг по техническому обслуживанию и ремонту оборудования и инвентаря в части административно-хозяйственного обеспечения (расшифровать)</t>
  </si>
  <si>
    <t>Оплата услуг по техническому обслуживанию и ремонту вычислительной техники (расшифровать)</t>
  </si>
  <si>
    <t>(ВР 244)                              226</t>
  </si>
  <si>
    <t>(ВР 244)                              225</t>
  </si>
  <si>
    <t xml:space="preserve"> Прочие                             услуги</t>
  </si>
  <si>
    <t>Услуги по содержанию имущеста, текущий ремонт</t>
  </si>
  <si>
    <t>28</t>
  </si>
  <si>
    <t>зарплата с налогами</t>
  </si>
  <si>
    <t>питание</t>
  </si>
  <si>
    <t>прочее</t>
  </si>
  <si>
    <t>всего план МБ</t>
  </si>
  <si>
    <t>коммунальные усл.</t>
  </si>
  <si>
    <t>тыс. руб</t>
  </si>
  <si>
    <t>2-й, 3-й год заполняем вручную</t>
  </si>
  <si>
    <t>Мероприятия по пожарной                       безопасности:                               (капитальный ремонт зданий, сооружений, благоустройство, ПСД)</t>
  </si>
  <si>
    <t>(09)  Мероприятия                по пожарной                       безопасности                  (услуги и          материально-техническое обеспечение)</t>
  </si>
  <si>
    <t>Доходы  4+5</t>
  </si>
  <si>
    <t>Доходы 4+2</t>
  </si>
  <si>
    <t>Расходы                      4+2</t>
  </si>
  <si>
    <t>Расходы                      4+5</t>
  </si>
  <si>
    <t>СУММЫ                                       контрактов/ договоров - заполняем ВРУЧНУЮ                          (КФО 4,  5,  2)!!!</t>
  </si>
  <si>
    <t>ИТОГО  (44-ФЗ)</t>
  </si>
  <si>
    <t>Единица измерения</t>
  </si>
  <si>
    <t>Прочие услуги по содержанию имущества (расшифровать)</t>
  </si>
  <si>
    <t>Приобретение компьютерной и оргтехники (расшифровать)</t>
  </si>
  <si>
    <t>Приобретение оборудования, бытовой техники (расшифровать)</t>
  </si>
  <si>
    <t>Приобретение прочего имущества (расшифровать)</t>
  </si>
  <si>
    <t>(расшифровать)</t>
  </si>
  <si>
    <t>Материальные запасы однократного применения</t>
  </si>
  <si>
    <t>Итого КОСГУ 349</t>
  </si>
  <si>
    <t>5</t>
  </si>
  <si>
    <t xml:space="preserve">            КОСГУ  349</t>
  </si>
  <si>
    <t>Итого 340 МБ без 342</t>
  </si>
  <si>
    <t>Итого 340 МБ с 342</t>
  </si>
  <si>
    <t>(стр. 756- 738)</t>
  </si>
  <si>
    <t>КОСГУ 349</t>
  </si>
  <si>
    <t>Обучение по 44-ФЗ</t>
  </si>
  <si>
    <t xml:space="preserve">            КОСГУ  344</t>
  </si>
  <si>
    <t>Итого по статье 340    в том числе:</t>
  </si>
  <si>
    <t>из них ‹10.1›   мероприятия по противопожарной безопасности</t>
  </si>
  <si>
    <t>Мероприятия по противопожарной безопасности</t>
  </si>
  <si>
    <t>капитальный ремонт (ремонт) ОУ (включая разработку проектно-сметной документации)</t>
  </si>
  <si>
    <t>мероприятия по материально-техническому обеспечению</t>
  </si>
  <si>
    <t>мероприятия по профилактике терроризма и экстремизма</t>
  </si>
  <si>
    <t>26421.6</t>
  </si>
  <si>
    <t>26421.7</t>
  </si>
  <si>
    <t>Количество ПУ</t>
  </si>
  <si>
    <t>Дата очередной поверки счетчиков ХВС</t>
  </si>
  <si>
    <t>Приобретение музыкального оборудования (расшифровать)</t>
  </si>
  <si>
    <t>Приобретение спортивного оборудования (расшифровать)</t>
  </si>
  <si>
    <t>3.3.</t>
  </si>
  <si>
    <t>2.3.</t>
  </si>
  <si>
    <t>2.4.</t>
  </si>
  <si>
    <t>3.1.</t>
  </si>
  <si>
    <t>Моющие, чистящие средства и.т.п.</t>
  </si>
  <si>
    <t>Прочие хозяйственные товары</t>
  </si>
  <si>
    <t xml:space="preserve">3.1. Итого </t>
  </si>
  <si>
    <t>3.2. Итого</t>
  </si>
  <si>
    <t>3.3. Итого</t>
  </si>
  <si>
    <t>Прочие материальные запасы (расшифровать)</t>
  </si>
  <si>
    <t>Вода питьевая бутилированная</t>
  </si>
  <si>
    <t>3.4.</t>
  </si>
  <si>
    <t>3.5.</t>
  </si>
  <si>
    <t>3.6.</t>
  </si>
  <si>
    <t xml:space="preserve">3.6. Итого </t>
  </si>
  <si>
    <t xml:space="preserve">3.5. Итого </t>
  </si>
  <si>
    <t xml:space="preserve">3.4. Итого </t>
  </si>
  <si>
    <t xml:space="preserve">3.1.  Итого </t>
  </si>
  <si>
    <t>3.2.  Итого</t>
  </si>
  <si>
    <t>3.4. Итого</t>
  </si>
  <si>
    <t>3.5.  Итого</t>
  </si>
  <si>
    <t>3.6.  Итого</t>
  </si>
  <si>
    <t>4.</t>
  </si>
  <si>
    <t xml:space="preserve">ИТОГО ПО ВИДУ РАСХОДОВ 243 </t>
  </si>
  <si>
    <t>Приобретение материальных  запасов                         за счет средств СУБВЕНЦИИ (учебные расходы)</t>
  </si>
  <si>
    <t>2.5.</t>
  </si>
  <si>
    <t>2.1.  Итого</t>
  </si>
  <si>
    <t>2.2.  Итого</t>
  </si>
  <si>
    <t>2.3.  Итого</t>
  </si>
  <si>
    <t>2.4.  Итого</t>
  </si>
  <si>
    <t>2.5.  Итого</t>
  </si>
  <si>
    <t>Начальник финансово-экономического отдела управления образования и молодежной политики</t>
  </si>
  <si>
    <t>1500 620 100 09</t>
  </si>
  <si>
    <t>Мероприятия по  профилактике терроризма и экстремизма</t>
  </si>
  <si>
    <t>1500 121 230 02</t>
  </si>
  <si>
    <t>Капитальный ремонт (ремонт) (включая разработку проектно-сметной документации), строительный контроль</t>
  </si>
  <si>
    <t>1500 120 540 01</t>
  </si>
  <si>
    <t>Приобретение основных средств и материальных запасов</t>
  </si>
  <si>
    <t>Итого КВР 243</t>
  </si>
  <si>
    <t>Итого КВР 244</t>
  </si>
  <si>
    <t>3.3.  Итого</t>
  </si>
  <si>
    <t>3.4.  Итого</t>
  </si>
  <si>
    <t>Е.А. Ционова</t>
  </si>
  <si>
    <t>в том числе:  мероприятия по противопожарной безопасности:         1500 620 100 09</t>
  </si>
  <si>
    <t>мероприятия по профилактике терроризма и экстремизма:         1500 620 730 10</t>
  </si>
  <si>
    <t xml:space="preserve">Предварительные данные к защите бюджета 2025 - 2027 годов                                                                                                                                                                                                                       </t>
  </si>
  <si>
    <t>2027 год</t>
  </si>
  <si>
    <t>1500 620 730 10</t>
  </si>
  <si>
    <t>ПЛАН  = ДЕТИ * ЦЕНА в день * 212 (дней)-ПЛАН ДНЕЙ на 1 чел. в год по МЗ</t>
  </si>
  <si>
    <t>Раб. дней в году</t>
  </si>
  <si>
    <t>к-во месяцев</t>
  </si>
  <si>
    <t>Среднегодовое к-во дней  в месяце</t>
  </si>
  <si>
    <t>Размер Родительской платы                        по постановлению</t>
  </si>
  <si>
    <t>в месяц</t>
  </si>
  <si>
    <t>в день</t>
  </si>
  <si>
    <t>Ставка налога,          %</t>
  </si>
  <si>
    <t xml:space="preserve">из них ‹10.1›   </t>
  </si>
  <si>
    <t>в том числе субвенция:               КОСГУ  345</t>
  </si>
  <si>
    <t>в том числе субвенция:               КОСГУ  346</t>
  </si>
  <si>
    <t>РАСЧЕТ</t>
  </si>
  <si>
    <t>Природный газ, поступающий по газораспределительным сетям</t>
  </si>
  <si>
    <t>в том числе внебюджет:               КОСГУ  341</t>
  </si>
  <si>
    <t>в том числе местный бюджет:               КОСГУ  341</t>
  </si>
  <si>
    <t xml:space="preserve">           КОСГУ  344</t>
  </si>
  <si>
    <t xml:space="preserve">итого </t>
  </si>
  <si>
    <t>МЕСТНЫЙ Б.</t>
  </si>
  <si>
    <t>244/ 223</t>
  </si>
  <si>
    <t>КРАЕВОЙ Б.</t>
  </si>
  <si>
    <t xml:space="preserve">Коммунальные услуги   ВСЕГО (244+247) </t>
  </si>
  <si>
    <t>КОСГУ 340:</t>
  </si>
  <si>
    <t>транспортные расходы</t>
  </si>
  <si>
    <t>Оплата проезда при командировках</t>
  </si>
  <si>
    <t>15001L505Б</t>
  </si>
  <si>
    <t>20 24 г.</t>
  </si>
  <si>
    <t xml:space="preserve">на 2024 год и плановый период 2025-2026 гг. </t>
  </si>
  <si>
    <t>в том числе:                    субсидии на финансовое обеспечение выполнения государственного (муниципального) задания               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</si>
  <si>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</si>
  <si>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 xml:space="preserve"> от приносящей доход деятельности</t>
  </si>
  <si>
    <t>из них:                  увеличение остатков денежных средств за счет возврата дебиторской задолженности прошлых лет</t>
  </si>
  <si>
    <t>в том числе:               доходы от собственности, всего</t>
  </si>
  <si>
    <t>в том числе:               целевые субсидии</t>
  </si>
  <si>
    <t>КФО 2 без добровольных</t>
  </si>
  <si>
    <t>в том числе:   субсидии на финансовое обеспечение выполнения государственного (муниципального) задания                                     за счет средств бюджета публично-правового образования, создавшего учреждение</t>
  </si>
  <si>
    <t>ИНН</t>
  </si>
  <si>
    <t>Муниципальное бюджетное дошкольное образовательное учреждение "Детский сад № 45"</t>
  </si>
  <si>
    <t>"Детский сад № 45 " г. Уссурийска  Уссурийского городского округа</t>
  </si>
  <si>
    <t>Заведующий МБДОУ "Детский сад  № 45."</t>
  </si>
  <si>
    <t>Е.В.Федчун</t>
  </si>
  <si>
    <t>053У4859</t>
  </si>
  <si>
    <t>31</t>
  </si>
  <si>
    <t>мая</t>
  </si>
  <si>
    <t>ремонт группы 2</t>
  </si>
  <si>
    <t>ремонт группы 6</t>
  </si>
  <si>
    <t>проверка теплосчетчика</t>
  </si>
  <si>
    <t>2</t>
  </si>
  <si>
    <t>11.05.2024</t>
  </si>
  <si>
    <t>уведомление АО УПТС</t>
  </si>
  <si>
    <t>Оказание услуг по проведению анализа уязвимостей в информационных системах образовательного учреждения</t>
  </si>
  <si>
    <t>Оказание комплекса услуг по обновлению средств зашиты информации в информационной системе «АРМ ГИС»РО»</t>
  </si>
  <si>
    <t>Игровое оборудование на участок (детская горка, домик, детский игровой комплекс)</t>
  </si>
  <si>
    <t>водонагреватель</t>
  </si>
  <si>
    <t>Эмаль</t>
  </si>
  <si>
    <t>установка перегородок</t>
  </si>
  <si>
    <t>поверка весов</t>
  </si>
  <si>
    <t>Книга складского учета, журнал бракеража</t>
  </si>
  <si>
    <t>монтаж оборудования</t>
  </si>
  <si>
    <t>мебель на группу</t>
  </si>
  <si>
    <t>раскладушка</t>
  </si>
  <si>
    <t>дидактический стол</t>
  </si>
  <si>
    <t>огнетушители</t>
  </si>
  <si>
    <t>Краска акриловая для стен 40 кг</t>
  </si>
  <si>
    <t>линолеум</t>
  </si>
  <si>
    <t>игрушки</t>
  </si>
  <si>
    <t>веник в/с</t>
  </si>
  <si>
    <t>карниз, светильник, умывальник</t>
  </si>
  <si>
    <t>уплотнитель для панроконвектомата</t>
  </si>
  <si>
    <t>термометр для холодильника</t>
  </si>
  <si>
    <t>Е.В. Федчун</t>
  </si>
  <si>
    <t>Е. Э. Барбашина</t>
  </si>
  <si>
    <t>ремонт к нуг</t>
  </si>
  <si>
    <t>строи материалы</t>
  </si>
  <si>
    <t>Е.Э. Барбашина</t>
  </si>
  <si>
    <t>Е.Э.Барбашина</t>
  </si>
  <si>
    <t>" 28 " июня</t>
  </si>
  <si>
    <t>июня</t>
  </si>
  <si>
    <t>теплоэнергия</t>
  </si>
  <si>
    <t>электроэнергия</t>
  </si>
  <si>
    <t>вода</t>
  </si>
  <si>
    <t>ТКО</t>
  </si>
  <si>
    <t>земельный налог</t>
  </si>
  <si>
    <t>обработка дер конструкций</t>
  </si>
  <si>
    <t>обучение по пожарной безопасности</t>
  </si>
  <si>
    <t>обслуживание кондиционера</t>
  </si>
  <si>
    <t>Изготовление банера</t>
  </si>
  <si>
    <t>участие в конкурсе</t>
  </si>
  <si>
    <t>Портативная аудиосистема All-in-One Aceline LP-V150 [Bluetooth, USB, Mic Jack</t>
  </si>
  <si>
    <t>комод</t>
  </si>
  <si>
    <t>системный блок</t>
  </si>
  <si>
    <t>стеллаж - этажерка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</si>
</sst>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_-* #,##0.00\ _₽_-;\-* #,##0.00\ _₽_-;_-* &quot;-&quot;??\ _₽_-;_-@_-"/>
    <numFmt numFmtId="165" formatCode="0.0"/>
    <numFmt numFmtId="166" formatCode="#,##0.00_ ;\-#,##0.00\ "/>
    <numFmt numFmtId="167" formatCode="_-* #,##0.00\ _₽_-;\-* #,##0.00\ _₽_-;_-* &quot;-&quot;???\ _₽_-;_-@_-"/>
    <numFmt numFmtId="168" formatCode="_-* #,##0\ _₽_-;\-* #,##0\ _₽_-;_-* &quot;-&quot;??\ _₽_-;_-@_-"/>
    <numFmt numFmtId="169" formatCode="_-* #,##0.000\ _₽_-;\-* #,##0.000\ _₽_-;_-* &quot;-&quot;??\ _₽_-;_-@_-"/>
    <numFmt numFmtId="170" formatCode="_-* #,##0_р_._-;\-* #,##0_р_._-;_-* &quot;-&quot;??_р_._-;_-@_-"/>
    <numFmt numFmtId="171" formatCode="_-* #,##0.00000_р_._-;\-* #,##0.00000_р_._-;_-* &quot;-&quot;??_р_._-;_-@_-"/>
    <numFmt numFmtId="172" formatCode="0.000"/>
    <numFmt numFmtId="173" formatCode="_-* #,##0.000000_р_._-;\-* #,##0.000000_р_._-;_-* &quot;-&quot;??_р_._-;_-@_-"/>
    <numFmt numFmtId="174" formatCode="_-* #,##0.0_р_._-;\-* #,##0.0_р_._-;_-* &quot;-&quot;??_р_._-;_-@_-"/>
  </numFmts>
  <fonts count="2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Cambria"/>
      <family val="1"/>
      <charset val="204"/>
      <scheme val="major"/>
    </font>
    <font>
      <i/>
      <sz val="9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2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Arial Cyr"/>
      <charset val="204"/>
    </font>
    <font>
      <sz val="12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FF00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  <font>
      <sz val="13"/>
      <name val="Arial Cyr"/>
      <charset val="204"/>
    </font>
    <font>
      <sz val="11"/>
      <name val="Arial Cyr"/>
      <charset val="204"/>
    </font>
    <font>
      <b/>
      <sz val="13"/>
      <color theme="4" tint="-0.499984740745262"/>
      <name val="Arial Cyr"/>
      <charset val="204"/>
    </font>
    <font>
      <b/>
      <sz val="11"/>
      <color theme="4" tint="-0.499984740745262"/>
      <name val="Arial Cyr"/>
      <charset val="204"/>
    </font>
    <font>
      <b/>
      <sz val="10"/>
      <color theme="4" tint="-0.499984740745262"/>
      <name val="Arial Cyr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5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5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name val="Arial Cyr"/>
      <charset val="204"/>
    </font>
    <font>
      <b/>
      <sz val="14"/>
      <color rgb="FFFFFF0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14"/>
      <color rgb="FFFFFF00"/>
      <name val="Arial Cyr"/>
      <charset val="204"/>
    </font>
    <font>
      <b/>
      <sz val="11"/>
      <color rgb="FFFFFF00"/>
      <name val="Arial Cyr"/>
      <charset val="204"/>
    </font>
    <font>
      <b/>
      <sz val="11"/>
      <name val="Calibri"/>
      <family val="2"/>
      <charset val="204"/>
      <scheme val="minor"/>
    </font>
    <font>
      <b/>
      <sz val="9"/>
      <color rgb="FFFFFF00"/>
      <name val="Calibri"/>
      <family val="2"/>
      <charset val="204"/>
      <scheme val="minor"/>
    </font>
    <font>
      <b/>
      <sz val="14"/>
      <name val="Arial Narrow"/>
      <family val="2"/>
      <charset val="204"/>
    </font>
    <font>
      <b/>
      <sz val="13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sz val="20"/>
      <color theme="1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sz val="16"/>
      <color rgb="FFFFFF00"/>
      <name val="Arial Cyr"/>
      <charset val="204"/>
    </font>
    <font>
      <b/>
      <sz val="14"/>
      <color rgb="FF00FF00"/>
      <name val="Arial Cyr"/>
      <charset val="204"/>
    </font>
    <font>
      <b/>
      <sz val="14"/>
      <color rgb="FFFF3300"/>
      <name val="Arial Cyr"/>
      <charset val="204"/>
    </font>
    <font>
      <b/>
      <sz val="12"/>
      <color rgb="FFFFFF00"/>
      <name val="Times New Roman"/>
      <family val="1"/>
      <charset val="204"/>
    </font>
    <font>
      <b/>
      <sz val="12"/>
      <color rgb="FFFFFF00"/>
      <name val="Arial Cyr"/>
      <charset val="204"/>
    </font>
    <font>
      <sz val="12"/>
      <color rgb="FFFFFF00"/>
      <name val="Arial Cyr"/>
      <charset val="204"/>
    </font>
    <font>
      <sz val="12"/>
      <name val="Arial"/>
      <family val="2"/>
      <charset val="204"/>
    </font>
    <font>
      <sz val="14"/>
      <color rgb="FF990000"/>
      <name val="Times New Roman"/>
      <family val="1"/>
      <charset val="204"/>
    </font>
    <font>
      <b/>
      <sz val="16"/>
      <color rgb="FF990000"/>
      <name val="Times New Roman"/>
      <family val="1"/>
      <charset val="204"/>
    </font>
    <font>
      <sz val="16"/>
      <color rgb="FF990000"/>
      <name val="Times New Roman"/>
      <family val="1"/>
      <charset val="204"/>
    </font>
    <font>
      <b/>
      <sz val="14"/>
      <color rgb="FF99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1.5"/>
      <name val="Arial Narrow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4"/>
      <color rgb="FFFF0000"/>
      <name val="Arial Cyr"/>
      <charset val="204"/>
    </font>
    <font>
      <b/>
      <sz val="12"/>
      <color rgb="FF990000"/>
      <name val="Arial Cyr"/>
      <charset val="204"/>
    </font>
    <font>
      <b/>
      <sz val="15"/>
      <color rgb="FF990000"/>
      <name val="Times New Roman"/>
      <family val="1"/>
      <charset val="204"/>
    </font>
    <font>
      <b/>
      <sz val="16"/>
      <color rgb="FF800000"/>
      <name val="Times New Roman"/>
      <family val="1"/>
      <charset val="204"/>
    </font>
    <font>
      <b/>
      <sz val="15"/>
      <color rgb="FF8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rgb="FF0033CC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b/>
      <sz val="16"/>
      <color rgb="FF00FF00"/>
      <name val="Arial Cyr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u/>
      <sz val="14"/>
      <color theme="1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CCFF33"/>
      <name val="Calibri"/>
      <family val="2"/>
      <charset val="204"/>
      <scheme val="minor"/>
    </font>
    <font>
      <b/>
      <sz val="11"/>
      <color rgb="FFCCFFFF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b/>
      <sz val="14"/>
      <color rgb="FFFFFF00"/>
      <name val="Times New Roman"/>
      <family val="1"/>
      <charset val="204"/>
    </font>
    <font>
      <b/>
      <sz val="18"/>
      <name val="Arial Cyr"/>
      <charset val="204"/>
    </font>
    <font>
      <b/>
      <sz val="20"/>
      <color rgb="FFFFFF00"/>
      <name val="Arial Cyr"/>
      <charset val="204"/>
    </font>
    <font>
      <b/>
      <sz val="18"/>
      <color rgb="FFFFFF00"/>
      <name val="Arial Cyr"/>
      <charset val="204"/>
    </font>
    <font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rgb="FFFFFF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b/>
      <sz val="16"/>
      <color rgb="FF0000FF"/>
      <name val="Arial Cyr"/>
      <charset val="204"/>
    </font>
    <font>
      <b/>
      <sz val="14"/>
      <color rgb="FF0000FF"/>
      <name val="Arial Cyr"/>
      <charset val="204"/>
    </font>
    <font>
      <b/>
      <sz val="16"/>
      <color rgb="FFC00000"/>
      <name val="Arial Cyr"/>
      <charset val="204"/>
    </font>
    <font>
      <sz val="14"/>
      <color rgb="FFC00000"/>
      <name val="Arial Cyr"/>
      <charset val="204"/>
    </font>
    <font>
      <b/>
      <sz val="16"/>
      <color rgb="FF0000FF"/>
      <name val="Times New Roman"/>
      <family val="1"/>
      <charset val="204"/>
    </font>
    <font>
      <b/>
      <sz val="18"/>
      <color rgb="FFC00000"/>
      <name val="Arial Cyr"/>
      <charset val="204"/>
    </font>
    <font>
      <b/>
      <sz val="16"/>
      <color rgb="FF66FF33"/>
      <name val="Arial Cyr"/>
      <charset val="204"/>
    </font>
    <font>
      <sz val="16"/>
      <color rgb="FF66FF33"/>
      <name val="Arial Cyr"/>
      <charset val="204"/>
    </font>
    <font>
      <b/>
      <sz val="16"/>
      <color rgb="FFCC00CC"/>
      <name val="Arial Cyr"/>
      <charset val="204"/>
    </font>
    <font>
      <b/>
      <sz val="14"/>
      <color rgb="FF0000FF"/>
      <name val="Calibri"/>
      <family val="2"/>
      <charset val="204"/>
      <scheme val="minor"/>
    </font>
    <font>
      <sz val="14"/>
      <color rgb="FFFFFF00"/>
      <name val="Calibri"/>
      <family val="2"/>
      <charset val="204"/>
      <scheme val="minor"/>
    </font>
    <font>
      <b/>
      <sz val="19"/>
      <color theme="1"/>
      <name val="Times New Roman"/>
      <family val="1"/>
      <charset val="204"/>
    </font>
    <font>
      <b/>
      <sz val="16.5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4"/>
      <color rgb="FFFFFF00"/>
      <name val="Times New Roman"/>
      <family val="1"/>
      <charset val="204"/>
    </font>
    <font>
      <b/>
      <sz val="18"/>
      <color rgb="FFFFFF0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b/>
      <sz val="14"/>
      <color rgb="FFC00000"/>
      <name val="Arial Cyr"/>
      <charset val="204"/>
    </font>
    <font>
      <b/>
      <sz val="10.5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color theme="5" tint="-0.249977111117893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0"/>
      <color rgb="FF0000FF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  <scheme val="minor"/>
    </font>
    <font>
      <b/>
      <sz val="12"/>
      <color rgb="FF0000CC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8"/>
      <color rgb="FF0000CC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8"/>
      <name val="Arial"/>
      <family val="2"/>
    </font>
    <font>
      <sz val="1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FFFF00"/>
      <name val="Arial Cyr"/>
      <charset val="204"/>
    </font>
    <font>
      <b/>
      <sz val="15"/>
      <color indexed="8"/>
      <name val="Times New Roman"/>
      <family val="1"/>
      <charset val="204"/>
    </font>
    <font>
      <b/>
      <sz val="14"/>
      <color rgb="FF00FF00"/>
      <name val="Calibri"/>
      <family val="2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CB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6" fillId="0" borderId="0"/>
    <xf numFmtId="0" fontId="126" fillId="0" borderId="0"/>
    <xf numFmtId="0" fontId="127" fillId="0" borderId="0"/>
    <xf numFmtId="0" fontId="128" fillId="0" borderId="0"/>
    <xf numFmtId="0" fontId="128" fillId="0" borderId="0"/>
    <xf numFmtId="0" fontId="126" fillId="0" borderId="0"/>
    <xf numFmtId="0" fontId="128" fillId="34" borderId="0"/>
    <xf numFmtId="0" fontId="128" fillId="0" borderId="0">
      <alignment wrapText="1"/>
    </xf>
    <xf numFmtId="0" fontId="128" fillId="0" borderId="0"/>
    <xf numFmtId="0" fontId="129" fillId="0" borderId="0">
      <alignment horizontal="center" wrapText="1"/>
    </xf>
    <xf numFmtId="0" fontId="129" fillId="0" borderId="0">
      <alignment horizontal="center"/>
    </xf>
    <xf numFmtId="0" fontId="128" fillId="0" borderId="0">
      <alignment horizontal="right"/>
    </xf>
    <xf numFmtId="0" fontId="128" fillId="34" borderId="53"/>
    <xf numFmtId="0" fontId="128" fillId="0" borderId="54">
      <alignment horizontal="center" vertical="center" wrapText="1"/>
    </xf>
    <xf numFmtId="0" fontId="128" fillId="34" borderId="55"/>
    <xf numFmtId="49" fontId="128" fillId="0" borderId="54">
      <alignment horizontal="left" vertical="top" wrapText="1" indent="2"/>
    </xf>
    <xf numFmtId="49" fontId="128" fillId="0" borderId="54">
      <alignment horizontal="center" vertical="top" shrinkToFit="1"/>
    </xf>
    <xf numFmtId="4" fontId="128" fillId="0" borderId="54">
      <alignment horizontal="right" vertical="top" shrinkToFit="1"/>
    </xf>
    <xf numFmtId="10" fontId="128" fillId="0" borderId="54">
      <alignment horizontal="right" vertical="top" shrinkToFit="1"/>
    </xf>
    <xf numFmtId="0" fontId="128" fillId="34" borderId="55">
      <alignment shrinkToFit="1"/>
    </xf>
    <xf numFmtId="0" fontId="130" fillId="0" borderId="54">
      <alignment horizontal="left"/>
    </xf>
    <xf numFmtId="4" fontId="130" fillId="32" borderId="54">
      <alignment horizontal="right" vertical="top" shrinkToFit="1"/>
    </xf>
    <xf numFmtId="10" fontId="130" fillId="32" borderId="54">
      <alignment horizontal="right" vertical="top" shrinkToFit="1"/>
    </xf>
    <xf numFmtId="0" fontId="128" fillId="34" borderId="56"/>
    <xf numFmtId="0" fontId="128" fillId="0" borderId="0">
      <alignment horizontal="left" wrapText="1"/>
    </xf>
    <xf numFmtId="0" fontId="130" fillId="0" borderId="54">
      <alignment vertical="top" wrapText="1"/>
    </xf>
    <xf numFmtId="4" fontId="130" fillId="35" borderId="54">
      <alignment horizontal="right" vertical="top" shrinkToFit="1"/>
    </xf>
    <xf numFmtId="10" fontId="130" fillId="35" borderId="54">
      <alignment horizontal="right" vertical="top" shrinkToFit="1"/>
    </xf>
    <xf numFmtId="0" fontId="128" fillId="34" borderId="55">
      <alignment horizontal="center"/>
    </xf>
    <xf numFmtId="0" fontId="128" fillId="34" borderId="55">
      <alignment horizontal="left"/>
    </xf>
    <xf numFmtId="0" fontId="128" fillId="34" borderId="56">
      <alignment horizontal="center"/>
    </xf>
    <xf numFmtId="0" fontId="128" fillId="34" borderId="56">
      <alignment horizontal="left"/>
    </xf>
    <xf numFmtId="0" fontId="194" fillId="0" borderId="0"/>
  </cellStyleXfs>
  <cellXfs count="2791">
    <xf numFmtId="0" fontId="0" fillId="0" borderId="0" xfId="0"/>
    <xf numFmtId="43" fontId="5" fillId="0" borderId="1" xfId="2" applyFont="1" applyFill="1" applyBorder="1" applyAlignment="1" applyProtection="1">
      <alignment horizontal="center" vertical="center"/>
      <protection locked="0"/>
    </xf>
    <xf numFmtId="43" fontId="5" fillId="0" borderId="1" xfId="2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horizontal="center"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1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43" fontId="10" fillId="8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11" fillId="0" borderId="10" xfId="1" applyFont="1" applyFill="1" applyBorder="1" applyAlignment="1">
      <alignment vertical="center" wrapText="1"/>
    </xf>
    <xf numFmtId="0" fontId="12" fillId="0" borderId="0" xfId="0" applyFont="1"/>
    <xf numFmtId="0" fontId="13" fillId="0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3" fontId="9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0" fillId="2" borderId="0" xfId="0" applyFill="1"/>
    <xf numFmtId="43" fontId="10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 vertical="center" wrapText="1"/>
    </xf>
    <xf numFmtId="43" fontId="10" fillId="6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43" fontId="6" fillId="9" borderId="1" xfId="2" applyNumberFormat="1" applyFont="1" applyFill="1" applyBorder="1" applyAlignment="1">
      <alignment vertical="center"/>
    </xf>
    <xf numFmtId="0" fontId="9" fillId="0" borderId="0" xfId="0" applyFont="1"/>
    <xf numFmtId="43" fontId="6" fillId="4" borderId="1" xfId="1" applyNumberFormat="1" applyFont="1" applyFill="1" applyBorder="1" applyAlignment="1" applyProtection="1">
      <alignment horizontal="center" vertical="center"/>
    </xf>
    <xf numFmtId="43" fontId="0" fillId="0" borderId="0" xfId="0" applyNumberFormat="1"/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center" vertical="top"/>
    </xf>
    <xf numFmtId="0" fontId="16" fillId="9" borderId="0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43" fontId="22" fillId="0" borderId="0" xfId="0" applyNumberFormat="1" applyFo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16" fillId="9" borderId="4" xfId="0" applyNumberFormat="1" applyFont="1" applyFill="1" applyBorder="1" applyAlignment="1" applyProtection="1">
      <alignment horizontal="center"/>
      <protection locked="0"/>
    </xf>
    <xf numFmtId="0" fontId="16" fillId="9" borderId="0" xfId="0" applyFont="1" applyFill="1" applyBorder="1" applyAlignment="1" applyProtection="1">
      <alignment horizontal="center"/>
      <protection locked="0"/>
    </xf>
    <xf numFmtId="0" fontId="16" fillId="9" borderId="4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9" fillId="9" borderId="1" xfId="0" applyFont="1" applyFill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11" fillId="0" borderId="10" xfId="1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43" fontId="10" fillId="8" borderId="1" xfId="0" applyNumberFormat="1" applyFont="1" applyFill="1" applyBorder="1" applyAlignment="1" applyProtection="1">
      <alignment horizontal="center" vertical="center"/>
      <protection locked="0"/>
    </xf>
    <xf numFmtId="4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3" fontId="9" fillId="0" borderId="1" xfId="0" applyNumberFormat="1" applyFont="1" applyBorder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horizontal="right" vertical="center" wrapText="1"/>
      <protection locked="0"/>
    </xf>
    <xf numFmtId="43" fontId="9" fillId="0" borderId="10" xfId="0" applyNumberFormat="1" applyFont="1" applyBorder="1" applyAlignment="1" applyProtection="1">
      <alignment horizontal="center" vertical="center"/>
      <protection locked="0"/>
    </xf>
    <xf numFmtId="1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43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43" fontId="9" fillId="3" borderId="1" xfId="0" applyNumberFormat="1" applyFont="1" applyFill="1" applyBorder="1" applyAlignment="1" applyProtection="1">
      <alignment horizontal="center" vertical="center"/>
      <protection locked="0"/>
    </xf>
    <xf numFmtId="43" fontId="10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horizontal="center" vertical="center" wrapText="1"/>
      <protection locked="0"/>
    </xf>
    <xf numFmtId="43" fontId="10" fillId="6" borderId="1" xfId="0" applyNumberFormat="1" applyFont="1" applyFill="1" applyBorder="1" applyAlignment="1" applyProtection="1">
      <alignment horizontal="center" vertical="center"/>
      <protection locked="0"/>
    </xf>
    <xf numFmtId="43" fontId="9" fillId="2" borderId="1" xfId="0" applyNumberFormat="1" applyFont="1" applyFill="1" applyBorder="1" applyAlignment="1" applyProtection="1">
      <alignment horizontal="center" vertical="center"/>
      <protection locked="0"/>
    </xf>
    <xf numFmtId="1" fontId="10" fillId="6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3" fontId="6" fillId="9" borderId="1" xfId="2" applyNumberFormat="1" applyFont="1" applyFill="1" applyBorder="1" applyAlignment="1" applyProtection="1">
      <alignment vertical="center"/>
      <protection locked="0"/>
    </xf>
    <xf numFmtId="0" fontId="9" fillId="0" borderId="4" xfId="0" applyFont="1" applyBorder="1" applyProtection="1">
      <protection locked="0"/>
    </xf>
    <xf numFmtId="43" fontId="9" fillId="0" borderId="0" xfId="0" applyNumberFormat="1" applyFont="1" applyProtection="1">
      <protection locked="0"/>
    </xf>
    <xf numFmtId="43" fontId="10" fillId="8" borderId="1" xfId="0" applyNumberFormat="1" applyFont="1" applyFill="1" applyBorder="1" applyAlignment="1" applyProtection="1">
      <alignment horizontal="center" vertical="center"/>
    </xf>
    <xf numFmtId="43" fontId="9" fillId="0" borderId="1" xfId="0" applyNumberFormat="1" applyFont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43" fontId="10" fillId="3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" fontId="9" fillId="3" borderId="1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Protection="1"/>
    <xf numFmtId="0" fontId="9" fillId="2" borderId="1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9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18" fillId="0" borderId="0" xfId="0" applyFont="1" applyBorder="1" applyProtection="1"/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center" vertical="top"/>
    </xf>
    <xf numFmtId="43" fontId="9" fillId="0" borderId="1" xfId="0" applyNumberFormat="1" applyFont="1" applyBorder="1" applyAlignment="1" applyProtection="1">
      <alignment vertical="center"/>
    </xf>
    <xf numFmtId="43" fontId="9" fillId="2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/>
    </xf>
    <xf numFmtId="0" fontId="10" fillId="11" borderId="1" xfId="0" applyFont="1" applyFill="1" applyBorder="1" applyAlignment="1" applyProtection="1">
      <alignment horizontal="center"/>
    </xf>
    <xf numFmtId="0" fontId="6" fillId="11" borderId="1" xfId="1" applyFont="1" applyFill="1" applyBorder="1" applyAlignment="1" applyProtection="1">
      <alignment horizontal="center" vertical="center" wrapText="1"/>
    </xf>
    <xf numFmtId="0" fontId="10" fillId="11" borderId="1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43" fontId="10" fillId="11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6" fillId="9" borderId="0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</xf>
    <xf numFmtId="43" fontId="9" fillId="3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 applyProtection="1">
      <alignment horizontal="center"/>
    </xf>
    <xf numFmtId="0" fontId="6" fillId="6" borderId="1" xfId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43" fontId="10" fillId="6" borderId="1" xfId="0" applyNumberFormat="1" applyFont="1" applyFill="1" applyBorder="1" applyAlignment="1" applyProtection="1">
      <alignment horizontal="center" vertical="center"/>
    </xf>
    <xf numFmtId="0" fontId="2" fillId="0" borderId="0" xfId="1" applyProtection="1"/>
    <xf numFmtId="0" fontId="30" fillId="0" borderId="0" xfId="1" applyFont="1" applyProtection="1"/>
    <xf numFmtId="0" fontId="12" fillId="0" borderId="0" xfId="1" applyFont="1" applyProtection="1"/>
    <xf numFmtId="0" fontId="33" fillId="0" borderId="0" xfId="1" applyFont="1" applyProtection="1"/>
    <xf numFmtId="0" fontId="33" fillId="0" borderId="0" xfId="1" applyFont="1" applyAlignment="1" applyProtection="1">
      <alignment horizontal="right"/>
    </xf>
    <xf numFmtId="0" fontId="21" fillId="0" borderId="0" xfId="1" applyFont="1" applyBorder="1" applyAlignment="1" applyProtection="1">
      <alignment horizontal="center"/>
    </xf>
    <xf numFmtId="0" fontId="35" fillId="0" borderId="0" xfId="1" applyFont="1" applyProtection="1"/>
    <xf numFmtId="0" fontId="36" fillId="0" borderId="0" xfId="1" applyFont="1" applyProtection="1"/>
    <xf numFmtId="0" fontId="18" fillId="0" borderId="0" xfId="1" applyFont="1" applyBorder="1" applyAlignment="1" applyProtection="1">
      <alignment horizontal="center" vertical="center"/>
    </xf>
    <xf numFmtId="0" fontId="16" fillId="0" borderId="1" xfId="1" applyFont="1" applyBorder="1" applyAlignment="1" applyProtection="1">
      <alignment horizontal="center"/>
    </xf>
    <xf numFmtId="0" fontId="41" fillId="0" borderId="0" xfId="1" applyFont="1" applyAlignment="1" applyProtection="1">
      <alignment horizontal="center" vertical="center" wrapText="1"/>
    </xf>
    <xf numFmtId="0" fontId="33" fillId="0" borderId="1" xfId="1" applyFont="1" applyBorder="1" applyAlignment="1" applyProtection="1">
      <alignment horizontal="center" vertical="center" wrapText="1"/>
    </xf>
    <xf numFmtId="0" fontId="36" fillId="0" borderId="0" xfId="1" applyFont="1" applyAlignment="1" applyProtection="1">
      <alignment wrapText="1"/>
    </xf>
    <xf numFmtId="0" fontId="34" fillId="13" borderId="1" xfId="1" applyFont="1" applyFill="1" applyBorder="1" applyAlignment="1" applyProtection="1">
      <alignment horizontal="center" vertical="center" wrapText="1"/>
    </xf>
    <xf numFmtId="0" fontId="33" fillId="13" borderId="1" xfId="1" applyFont="1" applyFill="1" applyBorder="1" applyAlignment="1" applyProtection="1">
      <alignment horizontal="center" vertical="center" wrapText="1"/>
    </xf>
    <xf numFmtId="0" fontId="33" fillId="14" borderId="1" xfId="1" applyFont="1" applyFill="1" applyBorder="1" applyAlignment="1" applyProtection="1">
      <alignment horizontal="center" vertical="center" wrapText="1"/>
    </xf>
    <xf numFmtId="43" fontId="33" fillId="14" borderId="1" xfId="1" applyNumberFormat="1" applyFont="1" applyFill="1" applyBorder="1" applyAlignment="1" applyProtection="1">
      <alignment vertical="center" wrapText="1"/>
    </xf>
    <xf numFmtId="43" fontId="33" fillId="0" borderId="1" xfId="1" applyNumberFormat="1" applyFont="1" applyBorder="1" applyAlignment="1" applyProtection="1">
      <alignment vertical="center" wrapText="1"/>
    </xf>
    <xf numFmtId="43" fontId="33" fillId="15" borderId="1" xfId="1" applyNumberFormat="1" applyFont="1" applyFill="1" applyBorder="1" applyAlignment="1" applyProtection="1">
      <alignment vertical="center" wrapText="1"/>
    </xf>
    <xf numFmtId="43" fontId="34" fillId="0" borderId="1" xfId="1" applyNumberFormat="1" applyFont="1" applyFill="1" applyBorder="1" applyAlignment="1" applyProtection="1">
      <alignment vertical="center" wrapText="1"/>
    </xf>
    <xf numFmtId="43" fontId="34" fillId="14" borderId="1" xfId="1" applyNumberFormat="1" applyFont="1" applyFill="1" applyBorder="1" applyAlignment="1" applyProtection="1">
      <alignment vertical="center" wrapText="1"/>
    </xf>
    <xf numFmtId="0" fontId="18" fillId="0" borderId="0" xfId="1" applyFont="1" applyAlignment="1" applyProtection="1">
      <alignment horizontal="center" vertical="center"/>
    </xf>
    <xf numFmtId="43" fontId="18" fillId="0" borderId="0" xfId="1" applyNumberFormat="1" applyFont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/>
    </xf>
    <xf numFmtId="0" fontId="16" fillId="13" borderId="1" xfId="1" applyFont="1" applyFill="1" applyBorder="1" applyAlignment="1" applyProtection="1">
      <alignment horizontal="center" vertical="center"/>
    </xf>
    <xf numFmtId="0" fontId="37" fillId="13" borderId="1" xfId="1" applyFont="1" applyFill="1" applyBorder="1" applyAlignment="1" applyProtection="1">
      <alignment horizontal="center" vertical="center"/>
    </xf>
    <xf numFmtId="43" fontId="37" fillId="13" borderId="1" xfId="1" applyNumberFormat="1" applyFont="1" applyFill="1" applyBorder="1" applyAlignment="1" applyProtection="1">
      <alignment vertical="center"/>
    </xf>
    <xf numFmtId="0" fontId="38" fillId="0" borderId="1" xfId="1" applyFont="1" applyBorder="1" applyAlignment="1" applyProtection="1">
      <alignment horizontal="center" vertical="center"/>
    </xf>
    <xf numFmtId="0" fontId="38" fillId="13" borderId="1" xfId="1" applyFont="1" applyFill="1" applyBorder="1" applyAlignment="1" applyProtection="1">
      <alignment horizontal="center" vertical="center"/>
    </xf>
    <xf numFmtId="43" fontId="38" fillId="0" borderId="1" xfId="1" applyNumberFormat="1" applyFont="1" applyBorder="1" applyAlignment="1" applyProtection="1">
      <alignment vertical="center"/>
    </xf>
    <xf numFmtId="0" fontId="38" fillId="14" borderId="1" xfId="1" applyFont="1" applyFill="1" applyBorder="1" applyAlignment="1" applyProtection="1">
      <alignment horizontal="center" vertical="center"/>
    </xf>
    <xf numFmtId="43" fontId="38" fillId="14" borderId="1" xfId="1" applyNumberFormat="1" applyFont="1" applyFill="1" applyBorder="1" applyAlignment="1" applyProtection="1">
      <alignment vertical="center"/>
    </xf>
    <xf numFmtId="0" fontId="38" fillId="15" borderId="1" xfId="1" applyFont="1" applyFill="1" applyBorder="1" applyAlignment="1" applyProtection="1">
      <alignment horizontal="center" vertical="center"/>
    </xf>
    <xf numFmtId="0" fontId="18" fillId="2" borderId="1" xfId="1" applyFont="1" applyFill="1" applyBorder="1" applyAlignment="1" applyProtection="1">
      <alignment horizontal="center" vertical="center"/>
    </xf>
    <xf numFmtId="0" fontId="40" fillId="0" borderId="0" xfId="1" applyFont="1" applyProtection="1"/>
    <xf numFmtId="43" fontId="33" fillId="14" borderId="1" xfId="1" applyNumberFormat="1" applyFont="1" applyFill="1" applyBorder="1" applyAlignment="1" applyProtection="1">
      <alignment vertical="center" wrapText="1"/>
      <protection locked="0"/>
    </xf>
    <xf numFmtId="43" fontId="33" fillId="15" borderId="1" xfId="1" applyNumberFormat="1" applyFont="1" applyFill="1" applyBorder="1" applyAlignment="1" applyProtection="1">
      <alignment vertical="center" wrapText="1"/>
      <protection locked="0"/>
    </xf>
    <xf numFmtId="43" fontId="33" fillId="0" borderId="1" xfId="1" applyNumberFormat="1" applyFont="1" applyFill="1" applyBorder="1" applyAlignment="1" applyProtection="1">
      <alignment vertical="center" wrapText="1"/>
      <protection locked="0"/>
    </xf>
    <xf numFmtId="43" fontId="38" fillId="0" borderId="1" xfId="1" applyNumberFormat="1" applyFont="1" applyBorder="1" applyAlignment="1" applyProtection="1">
      <alignment vertical="center"/>
      <protection locked="0"/>
    </xf>
    <xf numFmtId="43" fontId="18" fillId="0" borderId="1" xfId="1" applyNumberFormat="1" applyFont="1" applyBorder="1" applyAlignment="1" applyProtection="1">
      <alignment vertical="center"/>
      <protection locked="0"/>
    </xf>
    <xf numFmtId="43" fontId="38" fillId="14" borderId="1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21" fillId="0" borderId="0" xfId="1" applyFont="1" applyAlignment="1" applyProtection="1">
      <alignment wrapText="1"/>
      <protection locked="0"/>
    </xf>
    <xf numFmtId="0" fontId="21" fillId="0" borderId="0" xfId="1" applyFont="1" applyAlignment="1" applyProtection="1">
      <alignment horizontal="center"/>
      <protection locked="0"/>
    </xf>
    <xf numFmtId="43" fontId="12" fillId="0" borderId="0" xfId="1" applyNumberFormat="1" applyFont="1" applyProtection="1">
      <protection locked="0"/>
    </xf>
    <xf numFmtId="0" fontId="21" fillId="0" borderId="0" xfId="1" applyFont="1" applyProtection="1">
      <protection locked="0"/>
    </xf>
    <xf numFmtId="0" fontId="2" fillId="0" borderId="0" xfId="1" applyProtection="1">
      <protection locked="0"/>
    </xf>
    <xf numFmtId="43" fontId="10" fillId="7" borderId="1" xfId="0" applyNumberFormat="1" applyFont="1" applyFill="1" applyBorder="1"/>
    <xf numFmtId="0" fontId="10" fillId="2" borderId="0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30" fillId="0" borderId="0" xfId="1" applyFont="1" applyProtection="1">
      <protection locked="0"/>
    </xf>
    <xf numFmtId="0" fontId="25" fillId="0" borderId="0" xfId="3" applyFont="1" applyProtection="1">
      <protection locked="0"/>
    </xf>
    <xf numFmtId="0" fontId="28" fillId="0" borderId="0" xfId="3" applyFont="1" applyAlignment="1" applyProtection="1">
      <protection locked="0"/>
    </xf>
    <xf numFmtId="0" fontId="31" fillId="0" borderId="0" xfId="3" applyFont="1" applyAlignment="1" applyProtection="1">
      <alignment vertical="center"/>
      <protection locked="0"/>
    </xf>
    <xf numFmtId="0" fontId="32" fillId="0" borderId="0" xfId="3" applyFont="1" applyAlignment="1" applyProtection="1">
      <alignment horizontal="center"/>
      <protection locked="0"/>
    </xf>
    <xf numFmtId="0" fontId="2" fillId="0" borderId="0" xfId="1" applyFont="1" applyProtection="1"/>
    <xf numFmtId="0" fontId="11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5" fillId="0" borderId="0" xfId="0" applyFont="1" applyProtection="1"/>
    <xf numFmtId="0" fontId="46" fillId="0" borderId="0" xfId="0" applyFont="1" applyProtection="1"/>
    <xf numFmtId="0" fontId="26" fillId="0" borderId="0" xfId="0" applyFont="1" applyProtection="1"/>
    <xf numFmtId="0" fontId="45" fillId="0" borderId="0" xfId="0" applyFont="1" applyAlignment="1" applyProtection="1">
      <alignment vertical="center" wrapText="1"/>
    </xf>
    <xf numFmtId="0" fontId="46" fillId="0" borderId="0" xfId="0" applyFont="1" applyProtection="1">
      <protection locked="0"/>
    </xf>
    <xf numFmtId="0" fontId="45" fillId="0" borderId="0" xfId="0" applyFont="1" applyProtection="1">
      <protection locked="0"/>
    </xf>
    <xf numFmtId="0" fontId="18" fillId="0" borderId="1" xfId="1" applyFont="1" applyBorder="1" applyAlignment="1" applyProtection="1">
      <alignment horizontal="center" vertical="center" wrapText="1"/>
    </xf>
    <xf numFmtId="0" fontId="31" fillId="0" borderId="0" xfId="3" applyFont="1" applyAlignment="1" applyProtection="1">
      <alignment horizontal="left"/>
      <protection locked="0"/>
    </xf>
    <xf numFmtId="0" fontId="32" fillId="0" borderId="0" xfId="3" applyFont="1" applyAlignment="1" applyProtection="1">
      <alignment horizontal="left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46" fillId="0" borderId="4" xfId="0" applyFont="1" applyBorder="1" applyProtection="1">
      <protection locked="0"/>
    </xf>
    <xf numFmtId="0" fontId="38" fillId="0" borderId="0" xfId="1" applyFont="1" applyProtection="1">
      <protection locked="0"/>
    </xf>
    <xf numFmtId="0" fontId="38" fillId="0" borderId="0" xfId="1" applyFont="1" applyAlignment="1" applyProtection="1">
      <alignment wrapText="1"/>
      <protection locked="0"/>
    </xf>
    <xf numFmtId="0" fontId="38" fillId="0" borderId="1" xfId="1" applyFont="1" applyFill="1" applyBorder="1" applyAlignment="1" applyProtection="1">
      <alignment horizontal="center" vertical="center" wrapText="1"/>
    </xf>
    <xf numFmtId="0" fontId="37" fillId="0" borderId="1" xfId="1" applyFont="1" applyFill="1" applyBorder="1" applyAlignment="1" applyProtection="1">
      <alignment horizontal="center" vertical="center" wrapText="1"/>
    </xf>
    <xf numFmtId="0" fontId="50" fillId="0" borderId="0" xfId="3" applyFont="1" applyAlignment="1" applyProtection="1">
      <alignment horizontal="center"/>
      <protection locked="0"/>
    </xf>
    <xf numFmtId="0" fontId="50" fillId="0" borderId="0" xfId="3" applyFont="1" applyAlignment="1" applyProtection="1">
      <protection locked="0"/>
    </xf>
    <xf numFmtId="0" fontId="15" fillId="0" borderId="0" xfId="1" applyFont="1" applyProtection="1">
      <protection locked="0"/>
    </xf>
    <xf numFmtId="43" fontId="15" fillId="0" borderId="0" xfId="1" applyNumberFormat="1" applyFont="1" applyProtection="1">
      <protection locked="0"/>
    </xf>
    <xf numFmtId="0" fontId="37" fillId="0" borderId="0" xfId="1" applyFont="1" applyAlignment="1" applyProtection="1">
      <alignment horizontal="left"/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48" fillId="0" borderId="0" xfId="1" applyFont="1" applyAlignment="1" applyProtection="1">
      <alignment wrapText="1"/>
      <protection locked="0"/>
    </xf>
    <xf numFmtId="0" fontId="48" fillId="0" borderId="0" xfId="1" applyFont="1" applyProtection="1">
      <protection locked="0"/>
    </xf>
    <xf numFmtId="0" fontId="48" fillId="0" borderId="0" xfId="1" applyFont="1" applyAlignment="1" applyProtection="1">
      <alignment horizontal="right" wrapText="1"/>
      <protection locked="0"/>
    </xf>
    <xf numFmtId="0" fontId="48" fillId="0" borderId="0" xfId="1" applyFont="1" applyBorder="1" applyAlignment="1" applyProtection="1">
      <alignment wrapText="1"/>
      <protection locked="0"/>
    </xf>
    <xf numFmtId="0" fontId="48" fillId="0" borderId="0" xfId="1" applyFont="1" applyAlignment="1" applyProtection="1">
      <alignment horizontal="left"/>
      <protection locked="0"/>
    </xf>
    <xf numFmtId="0" fontId="50" fillId="0" borderId="0" xfId="3" applyFont="1" applyProtection="1"/>
    <xf numFmtId="0" fontId="37" fillId="0" borderId="0" xfId="1" applyFont="1" applyProtection="1"/>
    <xf numFmtId="0" fontId="43" fillId="0" borderId="0" xfId="1" applyFont="1" applyProtection="1"/>
    <xf numFmtId="0" fontId="37" fillId="0" borderId="0" xfId="1" applyFont="1" applyProtection="1">
      <protection locked="0"/>
    </xf>
    <xf numFmtId="43" fontId="37" fillId="0" borderId="0" xfId="1" applyNumberFormat="1" applyFont="1" applyProtection="1">
      <protection locked="0"/>
    </xf>
    <xf numFmtId="0" fontId="46" fillId="0" borderId="0" xfId="1" applyFont="1" applyProtection="1">
      <protection locked="0"/>
    </xf>
    <xf numFmtId="0" fontId="51" fillId="0" borderId="0" xfId="1" applyFont="1" applyProtection="1"/>
    <xf numFmtId="0" fontId="39" fillId="0" borderId="0" xfId="3" applyFont="1" applyAlignment="1" applyProtection="1">
      <protection locked="0"/>
    </xf>
    <xf numFmtId="0" fontId="49" fillId="0" borderId="0" xfId="0" applyFont="1" applyAlignment="1" applyProtection="1">
      <alignment horizontal="left"/>
    </xf>
    <xf numFmtId="0" fontId="47" fillId="0" borderId="0" xfId="0" applyFont="1" applyProtection="1">
      <protection locked="0"/>
    </xf>
    <xf numFmtId="0" fontId="38" fillId="0" borderId="1" xfId="1" applyFont="1" applyBorder="1" applyAlignment="1" applyProtection="1">
      <alignment horizontal="center"/>
    </xf>
    <xf numFmtId="43" fontId="37" fillId="0" borderId="1" xfId="1" applyNumberFormat="1" applyFont="1" applyFill="1" applyBorder="1" applyAlignment="1" applyProtection="1">
      <alignment horizontal="center" vertical="center" wrapText="1"/>
    </xf>
    <xf numFmtId="43" fontId="38" fillId="0" borderId="1" xfId="1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Protection="1">
      <protection locked="0"/>
    </xf>
    <xf numFmtId="1" fontId="10" fillId="6" borderId="1" xfId="0" applyNumberFormat="1" applyFont="1" applyFill="1" applyBorder="1" applyAlignment="1" applyProtection="1">
      <alignment horizontal="center"/>
    </xf>
    <xf numFmtId="43" fontId="10" fillId="4" borderId="1" xfId="0" applyNumberFormat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/>
    </xf>
    <xf numFmtId="49" fontId="9" fillId="3" borderId="1" xfId="0" applyNumberFormat="1" applyFont="1" applyFill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/>
    <xf numFmtId="0" fontId="41" fillId="20" borderId="0" xfId="1" applyFont="1" applyFill="1" applyAlignment="1" applyProtection="1">
      <alignment horizontal="left" wrapText="1"/>
    </xf>
    <xf numFmtId="0" fontId="38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43" fontId="10" fillId="7" borderId="1" xfId="0" applyNumberFormat="1" applyFont="1" applyFill="1" applyBorder="1" applyAlignment="1" applyProtection="1">
      <alignment horizontal="center" vertical="center"/>
    </xf>
    <xf numFmtId="0" fontId="67" fillId="12" borderId="1" xfId="0" applyFont="1" applyFill="1" applyBorder="1" applyAlignment="1" applyProtection="1">
      <alignment horizontal="center" vertical="center"/>
      <protection locked="0"/>
    </xf>
    <xf numFmtId="43" fontId="69" fillId="2" borderId="1" xfId="0" applyNumberFormat="1" applyFont="1" applyFill="1" applyBorder="1" applyAlignment="1" applyProtection="1">
      <alignment horizontal="center" vertical="center"/>
      <protection locked="0"/>
    </xf>
    <xf numFmtId="43" fontId="69" fillId="2" borderId="1" xfId="0" applyNumberFormat="1" applyFont="1" applyFill="1" applyBorder="1" applyAlignment="1" applyProtection="1">
      <alignment vertical="center"/>
      <protection locked="0"/>
    </xf>
    <xf numFmtId="0" fontId="65" fillId="0" borderId="13" xfId="0" applyFont="1" applyBorder="1" applyAlignment="1" applyProtection="1">
      <alignment horizontal="center"/>
      <protection locked="0"/>
    </xf>
    <xf numFmtId="0" fontId="16" fillId="19" borderId="0" xfId="1" applyFont="1" applyFill="1" applyAlignment="1" applyProtection="1">
      <alignment horizontal="left"/>
    </xf>
    <xf numFmtId="0" fontId="75" fillId="19" borderId="0" xfId="1" applyFont="1" applyFill="1" applyAlignment="1" applyProtection="1">
      <alignment vertical="center" wrapText="1"/>
    </xf>
    <xf numFmtId="0" fontId="55" fillId="0" borderId="1" xfId="1" applyFont="1" applyBorder="1" applyAlignment="1" applyProtection="1">
      <alignment horizontal="center" vertical="center" wrapText="1"/>
    </xf>
    <xf numFmtId="0" fontId="55" fillId="0" borderId="1" xfId="1" applyFont="1" applyBorder="1" applyAlignment="1" applyProtection="1">
      <alignment horizontal="center" vertical="center"/>
    </xf>
    <xf numFmtId="43" fontId="36" fillId="0" borderId="0" xfId="1" applyNumberFormat="1" applyFont="1" applyAlignment="1" applyProtection="1">
      <alignment wrapText="1"/>
    </xf>
    <xf numFmtId="0" fontId="53" fillId="0" borderId="0" xfId="0" applyFont="1" applyProtection="1"/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 applyProtection="1">
      <alignment horizontal="left"/>
    </xf>
    <xf numFmtId="43" fontId="69" fillId="4" borderId="1" xfId="0" applyNumberFormat="1" applyFont="1" applyFill="1" applyBorder="1" applyAlignment="1" applyProtection="1">
      <alignment horizontal="center" vertical="center"/>
    </xf>
    <xf numFmtId="43" fontId="69" fillId="0" borderId="1" xfId="0" applyNumberFormat="1" applyFont="1" applyBorder="1" applyAlignment="1" applyProtection="1">
      <alignment horizontal="center" vertical="center"/>
    </xf>
    <xf numFmtId="43" fontId="69" fillId="2" borderId="1" xfId="0" applyNumberFormat="1" applyFont="1" applyFill="1" applyBorder="1" applyAlignment="1" applyProtection="1">
      <alignment horizontal="center" vertical="center"/>
    </xf>
    <xf numFmtId="43" fontId="69" fillId="7" borderId="1" xfId="0" applyNumberFormat="1" applyFont="1" applyFill="1" applyBorder="1" applyAlignment="1" applyProtection="1">
      <alignment horizontal="center" vertical="center"/>
    </xf>
    <xf numFmtId="43" fontId="69" fillId="5" borderId="1" xfId="0" applyNumberFormat="1" applyFont="1" applyFill="1" applyBorder="1" applyAlignment="1" applyProtection="1">
      <alignment horizontal="center" vertical="center"/>
    </xf>
    <xf numFmtId="43" fontId="69" fillId="6" borderId="1" xfId="0" applyNumberFormat="1" applyFont="1" applyFill="1" applyBorder="1" applyAlignment="1" applyProtection="1">
      <alignment horizontal="center" vertical="center"/>
    </xf>
    <xf numFmtId="43" fontId="69" fillId="14" borderId="1" xfId="0" applyNumberFormat="1" applyFont="1" applyFill="1" applyBorder="1" applyAlignment="1" applyProtection="1">
      <alignment horizontal="center" vertical="center"/>
    </xf>
    <xf numFmtId="43" fontId="69" fillId="8" borderId="1" xfId="0" applyNumberFormat="1" applyFont="1" applyFill="1" applyBorder="1" applyAlignment="1" applyProtection="1">
      <alignment vertical="center"/>
    </xf>
    <xf numFmtId="43" fontId="69" fillId="7" borderId="1" xfId="0" applyNumberFormat="1" applyFont="1" applyFill="1" applyBorder="1" applyAlignment="1" applyProtection="1">
      <alignment vertical="center"/>
    </xf>
    <xf numFmtId="43" fontId="69" fillId="9" borderId="1" xfId="0" applyNumberFormat="1" applyFont="1" applyFill="1" applyBorder="1" applyAlignment="1" applyProtection="1">
      <alignment horizontal="center" vertical="center"/>
    </xf>
    <xf numFmtId="0" fontId="67" fillId="4" borderId="1" xfId="0" applyFont="1" applyFill="1" applyBorder="1" applyAlignment="1" applyProtection="1">
      <alignment horizontal="center" vertical="center"/>
    </xf>
    <xf numFmtId="43" fontId="65" fillId="4" borderId="1" xfId="0" applyNumberFormat="1" applyFont="1" applyFill="1" applyBorder="1" applyAlignment="1" applyProtection="1">
      <alignment horizontal="center" vertical="center"/>
    </xf>
    <xf numFmtId="0" fontId="67" fillId="5" borderId="1" xfId="0" applyFont="1" applyFill="1" applyBorder="1" applyAlignment="1" applyProtection="1">
      <alignment horizontal="center" vertical="center"/>
    </xf>
    <xf numFmtId="43" fontId="65" fillId="5" borderId="1" xfId="0" applyNumberFormat="1" applyFont="1" applyFill="1" applyBorder="1" applyAlignment="1" applyProtection="1">
      <alignment horizontal="center" vertical="center"/>
    </xf>
    <xf numFmtId="43" fontId="65" fillId="6" borderId="1" xfId="0" applyNumberFormat="1" applyFont="1" applyFill="1" applyBorder="1" applyAlignment="1" applyProtection="1">
      <alignment horizontal="center" vertical="center"/>
    </xf>
    <xf numFmtId="43" fontId="65" fillId="7" borderId="1" xfId="0" applyNumberFormat="1" applyFont="1" applyFill="1" applyBorder="1" applyAlignment="1" applyProtection="1">
      <alignment horizontal="center" vertical="center"/>
    </xf>
    <xf numFmtId="0" fontId="64" fillId="8" borderId="1" xfId="0" applyFont="1" applyFill="1" applyBorder="1" applyAlignment="1" applyProtection="1">
      <alignment horizontal="center" vertical="center"/>
    </xf>
    <xf numFmtId="0" fontId="64" fillId="5" borderId="1" xfId="0" applyFont="1" applyFill="1" applyBorder="1" applyAlignment="1" applyProtection="1">
      <alignment horizontal="center"/>
    </xf>
    <xf numFmtId="0" fontId="64" fillId="5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43" fontId="56" fillId="7" borderId="0" xfId="0" applyNumberFormat="1" applyFont="1" applyFill="1" applyBorder="1" applyProtection="1"/>
    <xf numFmtId="0" fontId="22" fillId="0" borderId="0" xfId="0" applyFont="1" applyBorder="1" applyAlignment="1" applyProtection="1">
      <alignment horizontal="center" wrapText="1"/>
    </xf>
    <xf numFmtId="43" fontId="77" fillId="0" borderId="0" xfId="0" applyNumberFormat="1" applyFont="1" applyProtection="1">
      <protection locked="0"/>
    </xf>
    <xf numFmtId="0" fontId="37" fillId="0" borderId="0" xfId="1" applyFont="1" applyAlignment="1" applyProtection="1">
      <alignment horizontal="left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/>
      <protection locked="0"/>
    </xf>
    <xf numFmtId="0" fontId="79" fillId="0" borderId="0" xfId="0" applyFont="1" applyProtection="1"/>
    <xf numFmtId="0" fontId="78" fillId="0" borderId="6" xfId="0" applyFont="1" applyBorder="1" applyAlignment="1" applyProtection="1">
      <alignment vertical="center"/>
    </xf>
    <xf numFmtId="0" fontId="78" fillId="0" borderId="0" xfId="0" applyFont="1" applyBorder="1" applyAlignment="1" applyProtection="1">
      <alignment vertical="center"/>
    </xf>
    <xf numFmtId="0" fontId="79" fillId="0" borderId="15" xfId="0" applyFont="1" applyBorder="1" applyProtection="1"/>
    <xf numFmtId="0" fontId="78" fillId="0" borderId="14" xfId="0" applyFont="1" applyBorder="1" applyAlignment="1" applyProtection="1">
      <alignment vertical="center"/>
    </xf>
    <xf numFmtId="0" fontId="78" fillId="0" borderId="8" xfId="0" applyFont="1" applyBorder="1" applyProtection="1"/>
    <xf numFmtId="0" fontId="78" fillId="0" borderId="4" xfId="0" applyFont="1" applyBorder="1" applyProtection="1"/>
    <xf numFmtId="0" fontId="78" fillId="0" borderId="9" xfId="0" applyFont="1" applyBorder="1" applyProtection="1"/>
    <xf numFmtId="0" fontId="80" fillId="0" borderId="2" xfId="0" applyFont="1" applyBorder="1" applyAlignment="1" applyProtection="1">
      <alignment horizontal="center"/>
    </xf>
    <xf numFmtId="165" fontId="9" fillId="0" borderId="1" xfId="0" applyNumberFormat="1" applyFont="1" applyBorder="1" applyAlignment="1" applyProtection="1">
      <alignment horizontal="center" vertical="center"/>
    </xf>
    <xf numFmtId="166" fontId="56" fillId="0" borderId="1" xfId="0" applyNumberFormat="1" applyFont="1" applyBorder="1" applyAlignment="1" applyProtection="1">
      <alignment horizontal="center"/>
    </xf>
    <xf numFmtId="166" fontId="56" fillId="7" borderId="1" xfId="0" applyNumberFormat="1" applyFont="1" applyFill="1" applyBorder="1" applyAlignment="1" applyProtection="1">
      <alignment horizontal="center"/>
    </xf>
    <xf numFmtId="0" fontId="5" fillId="2" borderId="1" xfId="1" applyFont="1" applyFill="1" applyBorder="1" applyAlignment="1" applyProtection="1">
      <alignment horizontal="center" vertical="center" wrapText="1"/>
    </xf>
    <xf numFmtId="43" fontId="77" fillId="0" borderId="0" xfId="0" applyNumberFormat="1" applyFont="1" applyAlignment="1" applyProtection="1">
      <alignment vertical="center"/>
      <protection locked="0"/>
    </xf>
    <xf numFmtId="43" fontId="82" fillId="0" borderId="0" xfId="0" applyNumberFormat="1" applyFont="1" applyAlignment="1" applyProtection="1">
      <alignment vertical="center"/>
      <protection locked="0"/>
    </xf>
    <xf numFmtId="0" fontId="37" fillId="0" borderId="0" xfId="1" applyFont="1" applyAlignment="1" applyProtection="1">
      <alignment horizontal="center" wrapText="1"/>
      <protection locked="0"/>
    </xf>
    <xf numFmtId="0" fontId="37" fillId="0" borderId="0" xfId="1" applyFont="1" applyBorder="1" applyAlignment="1" applyProtection="1">
      <alignment horizontal="left" wrapText="1"/>
      <protection locked="0"/>
    </xf>
    <xf numFmtId="0" fontId="12" fillId="2" borderId="0" xfId="1" applyFont="1" applyFill="1" applyProtection="1"/>
    <xf numFmtId="0" fontId="16" fillId="19" borderId="1" xfId="1" applyFont="1" applyFill="1" applyBorder="1" applyAlignment="1" applyProtection="1">
      <alignment horizontal="center" vertical="center"/>
    </xf>
    <xf numFmtId="0" fontId="37" fillId="19" borderId="1" xfId="1" applyFont="1" applyFill="1" applyBorder="1" applyAlignment="1" applyProtection="1">
      <alignment horizontal="center" vertical="center"/>
    </xf>
    <xf numFmtId="43" fontId="65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43" fontId="69" fillId="3" borderId="1" xfId="0" applyNumberFormat="1" applyFont="1" applyFill="1" applyBorder="1" applyAlignment="1" applyProtection="1">
      <alignment horizontal="center" vertical="center"/>
    </xf>
    <xf numFmtId="0" fontId="41" fillId="9" borderId="0" xfId="1" applyFont="1" applyFill="1" applyAlignment="1" applyProtection="1">
      <alignment horizontal="center" vertical="center" wrapText="1"/>
    </xf>
    <xf numFmtId="43" fontId="84" fillId="0" borderId="0" xfId="1" applyNumberFormat="1" applyFont="1" applyAlignment="1" applyProtection="1">
      <alignment horizontal="left" wrapText="1"/>
    </xf>
    <xf numFmtId="43" fontId="84" fillId="3" borderId="1" xfId="1" applyNumberFormat="1" applyFont="1" applyFill="1" applyBorder="1" applyAlignment="1" applyProtection="1"/>
    <xf numFmtId="43" fontId="84" fillId="0" borderId="12" xfId="1" applyNumberFormat="1" applyFont="1" applyBorder="1" applyAlignment="1" applyProtection="1">
      <alignment vertical="center" wrapText="1"/>
    </xf>
    <xf numFmtId="43" fontId="85" fillId="0" borderId="1" xfId="1" applyNumberFormat="1" applyFont="1" applyBorder="1" applyAlignment="1" applyProtection="1">
      <alignment horizontal="center" wrapText="1"/>
    </xf>
    <xf numFmtId="43" fontId="85" fillId="0" borderId="1" xfId="1" applyNumberFormat="1" applyFont="1" applyBorder="1" applyAlignment="1" applyProtection="1">
      <alignment vertical="center" wrapText="1"/>
    </xf>
    <xf numFmtId="43" fontId="69" fillId="24" borderId="1" xfId="0" applyNumberFormat="1" applyFont="1" applyFill="1" applyBorder="1" applyAlignment="1" applyProtection="1">
      <alignment horizontal="center" vertical="center"/>
    </xf>
    <xf numFmtId="0" fontId="41" fillId="0" borderId="0" xfId="1" applyFont="1" applyAlignment="1" applyProtection="1">
      <alignment horizontal="left" vertical="center" wrapText="1"/>
    </xf>
    <xf numFmtId="43" fontId="69" fillId="18" borderId="1" xfId="0" applyNumberFormat="1" applyFont="1" applyFill="1" applyBorder="1" applyAlignment="1" applyProtection="1">
      <alignment horizontal="center" vertical="center"/>
    </xf>
    <xf numFmtId="0" fontId="69" fillId="2" borderId="1" xfId="0" applyFont="1" applyFill="1" applyBorder="1" applyAlignment="1" applyProtection="1">
      <alignment horizontal="center" vertical="center"/>
    </xf>
    <xf numFmtId="0" fontId="78" fillId="0" borderId="1" xfId="0" applyFont="1" applyBorder="1" applyAlignment="1" applyProtection="1">
      <alignment horizontal="center" vertical="center"/>
      <protection locked="0"/>
    </xf>
    <xf numFmtId="165" fontId="78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vertical="center"/>
    </xf>
    <xf numFmtId="0" fontId="78" fillId="0" borderId="1" xfId="0" applyFont="1" applyBorder="1" applyAlignment="1" applyProtection="1">
      <alignment horizontal="center" vertical="center"/>
    </xf>
    <xf numFmtId="0" fontId="24" fillId="0" borderId="10" xfId="0" applyFont="1" applyBorder="1" applyProtection="1"/>
    <xf numFmtId="0" fontId="24" fillId="0" borderId="11" xfId="0" applyFont="1" applyBorder="1" applyProtection="1"/>
    <xf numFmtId="0" fontId="82" fillId="0" borderId="1" xfId="0" applyFont="1" applyBorder="1" applyAlignment="1" applyProtection="1">
      <alignment horizontal="center" vertical="center"/>
    </xf>
    <xf numFmtId="0" fontId="87" fillId="0" borderId="1" xfId="0" applyFont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 wrapText="1"/>
    </xf>
    <xf numFmtId="43" fontId="22" fillId="0" borderId="1" xfId="0" applyNumberFormat="1" applyFont="1" applyBorder="1" applyProtection="1"/>
    <xf numFmtId="43" fontId="24" fillId="0" borderId="1" xfId="0" applyNumberFormat="1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5" fillId="7" borderId="8" xfId="1" applyFont="1" applyFill="1" applyBorder="1" applyAlignment="1" applyProtection="1">
      <alignment horizontal="center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vertical="center" wrapText="1"/>
    </xf>
    <xf numFmtId="0" fontId="11" fillId="0" borderId="6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top" wrapText="1"/>
    </xf>
    <xf numFmtId="0" fontId="65" fillId="7" borderId="1" xfId="0" applyFont="1" applyFill="1" applyBorder="1" applyAlignment="1" applyProtection="1">
      <alignment horizontal="center" vertical="center" wrapText="1"/>
      <protection locked="0"/>
    </xf>
    <xf numFmtId="0" fontId="65" fillId="21" borderId="1" xfId="0" applyFont="1" applyFill="1" applyBorder="1" applyAlignment="1" applyProtection="1">
      <alignment horizontal="center" vertical="center"/>
      <protection locked="0"/>
    </xf>
    <xf numFmtId="0" fontId="65" fillId="0" borderId="1" xfId="0" applyFont="1" applyBorder="1" applyAlignment="1" applyProtection="1">
      <alignment horizontal="center" vertical="center" wrapText="1"/>
      <protection locked="0"/>
    </xf>
    <xf numFmtId="43" fontId="69" fillId="0" borderId="1" xfId="0" applyNumberFormat="1" applyFont="1" applyBorder="1" applyAlignment="1" applyProtection="1">
      <alignment horizontal="center" vertical="center"/>
      <protection locked="0"/>
    </xf>
    <xf numFmtId="43" fontId="69" fillId="0" borderId="1" xfId="0" applyNumberFormat="1" applyFont="1" applyBorder="1" applyAlignment="1" applyProtection="1">
      <alignment vertical="center"/>
      <protection locked="0"/>
    </xf>
    <xf numFmtId="43" fontId="69" fillId="9" borderId="1" xfId="0" applyNumberFormat="1" applyFont="1" applyFill="1" applyBorder="1" applyAlignment="1" applyProtection="1">
      <alignment horizontal="center" vertical="center"/>
      <protection locked="0"/>
    </xf>
    <xf numFmtId="43" fontId="69" fillId="24" borderId="1" xfId="0" applyNumberFormat="1" applyFont="1" applyFill="1" applyBorder="1" applyAlignment="1" applyProtection="1">
      <alignment horizontal="center" vertical="center"/>
      <protection locked="0"/>
    </xf>
    <xf numFmtId="43" fontId="69" fillId="3" borderId="1" xfId="0" applyNumberFormat="1" applyFont="1" applyFill="1" applyBorder="1" applyAlignment="1" applyProtection="1">
      <alignment horizontal="center" vertical="center"/>
      <protection locked="0"/>
    </xf>
    <xf numFmtId="43" fontId="69" fillId="18" borderId="1" xfId="0" applyNumberFormat="1" applyFont="1" applyFill="1" applyBorder="1" applyAlignment="1" applyProtection="1">
      <alignment horizontal="center" vertical="center"/>
      <protection locked="0"/>
    </xf>
    <xf numFmtId="43" fontId="65" fillId="0" borderId="1" xfId="0" applyNumberFormat="1" applyFont="1" applyBorder="1" applyAlignment="1" applyProtection="1">
      <alignment vertical="center"/>
      <protection locked="0"/>
    </xf>
    <xf numFmtId="43" fontId="65" fillId="14" borderId="1" xfId="0" applyNumberFormat="1" applyFont="1" applyFill="1" applyBorder="1" applyAlignment="1" applyProtection="1">
      <alignment vertical="center"/>
      <protection locked="0"/>
    </xf>
    <xf numFmtId="43" fontId="69" fillId="5" borderId="1" xfId="0" applyNumberFormat="1" applyFont="1" applyFill="1" applyBorder="1" applyAlignment="1" applyProtection="1">
      <alignment vertical="center"/>
    </xf>
    <xf numFmtId="43" fontId="65" fillId="5" borderId="1" xfId="0" applyNumberFormat="1" applyFont="1" applyFill="1" applyBorder="1" applyAlignment="1" applyProtection="1">
      <alignment vertical="center"/>
    </xf>
    <xf numFmtId="43" fontId="69" fillId="0" borderId="1" xfId="0" applyNumberFormat="1" applyFont="1" applyBorder="1" applyAlignment="1" applyProtection="1">
      <alignment vertical="center"/>
    </xf>
    <xf numFmtId="43" fontId="65" fillId="0" borderId="1" xfId="0" applyNumberFormat="1" applyFont="1" applyBorder="1" applyAlignment="1" applyProtection="1">
      <protection locked="0"/>
    </xf>
    <xf numFmtId="0" fontId="67" fillId="4" borderId="1" xfId="0" applyFont="1" applyFill="1" applyBorder="1" applyAlignment="1" applyProtection="1">
      <alignment horizontal="center" vertical="center"/>
      <protection locked="0"/>
    </xf>
    <xf numFmtId="0" fontId="67" fillId="6" borderId="1" xfId="0" applyFont="1" applyFill="1" applyBorder="1" applyAlignment="1" applyProtection="1">
      <alignment horizontal="center" vertical="center"/>
      <protection locked="0"/>
    </xf>
    <xf numFmtId="43" fontId="69" fillId="12" borderId="1" xfId="0" applyNumberFormat="1" applyFont="1" applyFill="1" applyBorder="1" applyAlignment="1" applyProtection="1">
      <alignment horizontal="center" vertical="center"/>
    </xf>
    <xf numFmtId="43" fontId="65" fillId="12" borderId="1" xfId="0" applyNumberFormat="1" applyFont="1" applyFill="1" applyBorder="1" applyAlignment="1" applyProtection="1">
      <alignment vertical="center"/>
      <protection locked="0"/>
    </xf>
    <xf numFmtId="0" fontId="67" fillId="8" borderId="1" xfId="0" applyFont="1" applyFill="1" applyBorder="1" applyAlignment="1" applyProtection="1">
      <alignment horizontal="center" vertical="center"/>
      <protection locked="0"/>
    </xf>
    <xf numFmtId="0" fontId="67" fillId="0" borderId="1" xfId="0" applyFont="1" applyBorder="1" applyAlignment="1" applyProtection="1">
      <alignment horizontal="center" vertical="center"/>
      <protection locked="0"/>
    </xf>
    <xf numFmtId="0" fontId="67" fillId="6" borderId="1" xfId="0" applyFont="1" applyFill="1" applyBorder="1" applyAlignment="1" applyProtection="1">
      <alignment horizontal="center"/>
    </xf>
    <xf numFmtId="0" fontId="67" fillId="7" borderId="1" xfId="0" applyFont="1" applyFill="1" applyBorder="1" applyAlignment="1" applyProtection="1">
      <alignment horizontal="center" vertical="center"/>
    </xf>
    <xf numFmtId="0" fontId="67" fillId="2" borderId="1" xfId="0" applyFont="1" applyFill="1" applyBorder="1" applyAlignment="1" applyProtection="1">
      <alignment horizontal="center"/>
      <protection locked="0"/>
    </xf>
    <xf numFmtId="49" fontId="67" fillId="14" borderId="1" xfId="0" applyNumberFormat="1" applyFont="1" applyFill="1" applyBorder="1" applyAlignment="1" applyProtection="1">
      <alignment horizontal="center" vertical="center"/>
      <protection locked="0"/>
    </xf>
    <xf numFmtId="49" fontId="67" fillId="14" borderId="2" xfId="0" applyNumberFormat="1" applyFont="1" applyFill="1" applyBorder="1" applyAlignment="1" applyProtection="1">
      <alignment horizontal="center" vertical="center"/>
      <protection locked="0"/>
    </xf>
    <xf numFmtId="0" fontId="55" fillId="0" borderId="1" xfId="1" applyFont="1" applyBorder="1" applyAlignment="1" applyProtection="1">
      <alignment horizontal="left" vertical="center"/>
    </xf>
    <xf numFmtId="43" fontId="36" fillId="0" borderId="0" xfId="1" applyNumberFormat="1" applyFont="1" applyAlignment="1" applyProtection="1">
      <alignment vertical="top"/>
    </xf>
    <xf numFmtId="43" fontId="6" fillId="0" borderId="1" xfId="2" applyNumberFormat="1" applyFont="1" applyFill="1" applyBorder="1" applyAlignment="1" applyProtection="1">
      <alignment vertical="center"/>
      <protection locked="0"/>
    </xf>
    <xf numFmtId="43" fontId="10" fillId="0" borderId="1" xfId="0" applyNumberFormat="1" applyFont="1" applyBorder="1" applyAlignment="1" applyProtection="1">
      <alignment horizontal="center" vertical="center"/>
    </xf>
    <xf numFmtId="0" fontId="92" fillId="0" borderId="0" xfId="0" applyFont="1" applyAlignment="1">
      <alignment vertical="center"/>
    </xf>
    <xf numFmtId="0" fontId="36" fillId="0" borderId="0" xfId="1" applyFont="1" applyAlignment="1" applyProtection="1">
      <alignment vertical="center"/>
    </xf>
    <xf numFmtId="0" fontId="33" fillId="0" borderId="0" xfId="1" applyFont="1" applyBorder="1" applyProtection="1"/>
    <xf numFmtId="0" fontId="46" fillId="0" borderId="0" xfId="0" applyFont="1" applyAlignment="1" applyProtection="1">
      <alignment horizontal="justify" wrapText="1"/>
    </xf>
    <xf numFmtId="43" fontId="84" fillId="0" borderId="1" xfId="1" applyNumberFormat="1" applyFont="1" applyBorder="1" applyAlignment="1" applyProtection="1">
      <alignment wrapText="1"/>
    </xf>
    <xf numFmtId="43" fontId="84" fillId="0" borderId="1" xfId="1" applyNumberFormat="1" applyFont="1" applyBorder="1" applyAlignment="1" applyProtection="1">
      <alignment vertical="center" wrapText="1"/>
    </xf>
    <xf numFmtId="0" fontId="84" fillId="7" borderId="1" xfId="1" applyFont="1" applyFill="1" applyBorder="1" applyAlignment="1" applyProtection="1">
      <alignment horizontal="center" vertical="center" wrapText="1"/>
    </xf>
    <xf numFmtId="43" fontId="22" fillId="0" borderId="0" xfId="0" applyNumberFormat="1" applyFont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76" fillId="0" borderId="0" xfId="1" applyFont="1" applyAlignment="1" applyProtection="1">
      <alignment vertical="center"/>
    </xf>
    <xf numFmtId="0" fontId="18" fillId="0" borderId="1" xfId="1" applyFont="1" applyBorder="1" applyAlignment="1" applyProtection="1">
      <alignment horizontal="center" vertical="center" wrapText="1"/>
    </xf>
    <xf numFmtId="0" fontId="67" fillId="2" borderId="1" xfId="0" applyFont="1" applyFill="1" applyBorder="1" applyAlignment="1" applyProtection="1">
      <alignment horizontal="center" vertical="center"/>
      <protection locked="0"/>
    </xf>
    <xf numFmtId="43" fontId="34" fillId="0" borderId="1" xfId="1" applyNumberFormat="1" applyFont="1" applyBorder="1" applyAlignment="1" applyProtection="1">
      <alignment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/>
    </xf>
    <xf numFmtId="0" fontId="46" fillId="0" borderId="0" xfId="0" applyFont="1" applyAlignment="1" applyProtection="1">
      <alignment horizontal="justify" wrapText="1"/>
    </xf>
    <xf numFmtId="0" fontId="18" fillId="0" borderId="0" xfId="1" applyFont="1" applyAlignment="1" applyProtection="1">
      <alignment horizontal="center" vertical="center"/>
    </xf>
    <xf numFmtId="0" fontId="41" fillId="20" borderId="0" xfId="1" applyFont="1" applyFill="1" applyAlignment="1" applyProtection="1">
      <alignment horizontal="left" vertical="center" wrapText="1"/>
    </xf>
    <xf numFmtId="0" fontId="33" fillId="25" borderId="1" xfId="1" applyFont="1" applyFill="1" applyBorder="1" applyAlignment="1" applyProtection="1">
      <alignment horizontal="center" vertical="center" wrapText="1"/>
    </xf>
    <xf numFmtId="43" fontId="33" fillId="25" borderId="1" xfId="1" applyNumberFormat="1" applyFont="1" applyFill="1" applyBorder="1" applyAlignment="1" applyProtection="1">
      <alignment vertical="center" wrapText="1"/>
      <protection locked="0"/>
    </xf>
    <xf numFmtId="0" fontId="15" fillId="10" borderId="0" xfId="1" applyFont="1" applyFill="1" applyProtection="1"/>
    <xf numFmtId="43" fontId="38" fillId="2" borderId="1" xfId="1" applyNumberFormat="1" applyFont="1" applyFill="1" applyBorder="1" applyAlignment="1" applyProtection="1">
      <alignment vertical="center"/>
      <protection locked="0"/>
    </xf>
    <xf numFmtId="49" fontId="16" fillId="0" borderId="1" xfId="1" applyNumberFormat="1" applyFont="1" applyBorder="1" applyAlignment="1" applyProtection="1">
      <alignment horizontal="center" vertical="center"/>
    </xf>
    <xf numFmtId="43" fontId="18" fillId="2" borderId="1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center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43" fontId="55" fillId="0" borderId="1" xfId="1" applyNumberFormat="1" applyFont="1" applyBorder="1" applyAlignment="1" applyProtection="1">
      <alignment horizontal="left" vertical="center"/>
    </xf>
    <xf numFmtId="43" fontId="37" fillId="0" borderId="1" xfId="1" applyNumberFormat="1" applyFont="1" applyBorder="1" applyAlignment="1" applyProtection="1">
      <alignment vertical="center"/>
    </xf>
    <xf numFmtId="0" fontId="94" fillId="0" borderId="0" xfId="1" applyFont="1" applyAlignment="1" applyProtection="1">
      <alignment vertical="center"/>
    </xf>
    <xf numFmtId="43" fontId="38" fillId="9" borderId="1" xfId="1" applyNumberFormat="1" applyFont="1" applyFill="1" applyBorder="1" applyAlignment="1" applyProtection="1">
      <alignment vertical="center"/>
      <protection locked="0"/>
    </xf>
    <xf numFmtId="43" fontId="38" fillId="9" borderId="1" xfId="1" applyNumberFormat="1" applyFont="1" applyFill="1" applyBorder="1" applyAlignment="1" applyProtection="1">
      <alignment vertical="center"/>
    </xf>
    <xf numFmtId="0" fontId="94" fillId="0" borderId="0" xfId="1" applyFont="1" applyAlignment="1" applyProtection="1">
      <alignment horizontal="center" vertical="center"/>
    </xf>
    <xf numFmtId="0" fontId="76" fillId="0" borderId="0" xfId="1" applyFont="1" applyAlignment="1" applyProtection="1">
      <alignment horizontal="center" vertical="center"/>
    </xf>
    <xf numFmtId="43" fontId="76" fillId="0" borderId="20" xfId="1" applyNumberFormat="1" applyFont="1" applyBorder="1" applyAlignment="1" applyProtection="1">
      <alignment horizontal="left" vertical="center"/>
    </xf>
    <xf numFmtId="43" fontId="76" fillId="0" borderId="21" xfId="1" applyNumberFormat="1" applyFont="1" applyBorder="1" applyAlignment="1" applyProtection="1">
      <alignment horizontal="left" vertical="center"/>
    </xf>
    <xf numFmtId="43" fontId="76" fillId="0" borderId="23" xfId="1" applyNumberFormat="1" applyFont="1" applyBorder="1" applyAlignment="1" applyProtection="1">
      <alignment horizontal="left" vertical="center"/>
    </xf>
    <xf numFmtId="43" fontId="76" fillId="0" borderId="16" xfId="1" applyNumberFormat="1" applyFont="1" applyBorder="1" applyAlignment="1" applyProtection="1">
      <alignment horizontal="left" vertical="center"/>
    </xf>
    <xf numFmtId="43" fontId="76" fillId="0" borderId="17" xfId="1" applyNumberFormat="1" applyFont="1" applyBorder="1" applyAlignment="1" applyProtection="1">
      <alignment horizontal="left" vertical="center"/>
    </xf>
    <xf numFmtId="43" fontId="76" fillId="0" borderId="19" xfId="1" applyNumberFormat="1" applyFont="1" applyBorder="1" applyAlignment="1" applyProtection="1">
      <alignment horizontal="left" vertical="center"/>
    </xf>
    <xf numFmtId="0" fontId="36" fillId="0" borderId="0" xfId="1" applyFont="1" applyAlignment="1" applyProtection="1"/>
    <xf numFmtId="43" fontId="76" fillId="0" borderId="1" xfId="1" applyNumberFormat="1" applyFont="1" applyBorder="1" applyAlignment="1" applyProtection="1"/>
    <xf numFmtId="43" fontId="18" fillId="0" borderId="1" xfId="1" applyNumberFormat="1" applyFont="1" applyBorder="1" applyAlignment="1" applyProtection="1">
      <alignment vertical="center"/>
    </xf>
    <xf numFmtId="43" fontId="37" fillId="19" borderId="1" xfId="1" applyNumberFormat="1" applyFont="1" applyFill="1" applyBorder="1" applyAlignment="1" applyProtection="1">
      <alignment vertical="center"/>
    </xf>
    <xf numFmtId="43" fontId="37" fillId="19" borderId="1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vertical="center" wrapText="1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horizontal="center" vertical="center" wrapText="1"/>
    </xf>
    <xf numFmtId="43" fontId="33" fillId="2" borderId="1" xfId="1" applyNumberFormat="1" applyFont="1" applyFill="1" applyBorder="1" applyAlignment="1" applyProtection="1">
      <alignment vertical="center" wrapText="1"/>
    </xf>
    <xf numFmtId="43" fontId="33" fillId="2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vertical="center"/>
    </xf>
    <xf numFmtId="43" fontId="34" fillId="9" borderId="1" xfId="1" applyNumberFormat="1" applyFont="1" applyFill="1" applyBorder="1" applyAlignment="1" applyProtection="1">
      <alignment horizontal="center" vertical="center"/>
    </xf>
    <xf numFmtId="43" fontId="33" fillId="0" borderId="1" xfId="1" applyNumberFormat="1" applyFont="1" applyBorder="1" applyAlignment="1" applyProtection="1">
      <alignment horizontal="center" vertical="center"/>
    </xf>
    <xf numFmtId="43" fontId="34" fillId="13" borderId="1" xfId="1" applyNumberFormat="1" applyFont="1" applyFill="1" applyBorder="1" applyAlignment="1" applyProtection="1">
      <alignment horizontal="center" vertical="center"/>
    </xf>
    <xf numFmtId="43" fontId="33" fillId="0" borderId="1" xfId="1" applyNumberFormat="1" applyFont="1" applyBorder="1" applyAlignment="1" applyProtection="1">
      <alignment horizontal="center" vertical="center"/>
      <protection locked="0"/>
    </xf>
    <xf numFmtId="43" fontId="33" fillId="9" borderId="1" xfId="1" applyNumberFormat="1" applyFont="1" applyFill="1" applyBorder="1" applyAlignment="1" applyProtection="1">
      <alignment horizontal="center" vertical="center"/>
      <protection locked="0"/>
    </xf>
    <xf numFmtId="43" fontId="33" fillId="14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horizontal="center" vertical="center"/>
      <protection locked="0"/>
    </xf>
    <xf numFmtId="43" fontId="33" fillId="9" borderId="1" xfId="1" applyNumberFormat="1" applyFont="1" applyFill="1" applyBorder="1" applyAlignment="1" applyProtection="1">
      <alignment horizontal="center" vertical="center"/>
    </xf>
    <xf numFmtId="43" fontId="33" fillId="24" borderId="1" xfId="1" applyNumberFormat="1" applyFont="1" applyFill="1" applyBorder="1" applyAlignment="1" applyProtection="1">
      <alignment horizontal="center" vertical="center"/>
    </xf>
    <xf numFmtId="43" fontId="33" fillId="14" borderId="1" xfId="1" applyNumberFormat="1" applyFont="1" applyFill="1" applyBorder="1" applyAlignment="1" applyProtection="1">
      <alignment vertical="center"/>
      <protection locked="0"/>
    </xf>
    <xf numFmtId="43" fontId="34" fillId="14" borderId="1" xfId="1" applyNumberFormat="1" applyFont="1" applyFill="1" applyBorder="1" applyAlignment="1" applyProtection="1">
      <alignment vertical="center"/>
    </xf>
    <xf numFmtId="0" fontId="38" fillId="26" borderId="1" xfId="1" applyFont="1" applyFill="1" applyBorder="1" applyAlignment="1" applyProtection="1">
      <alignment horizontal="center" vertical="center"/>
    </xf>
    <xf numFmtId="0" fontId="38" fillId="5" borderId="1" xfId="1" applyFont="1" applyFill="1" applyBorder="1" applyAlignment="1" applyProtection="1">
      <alignment horizontal="center" vertical="center"/>
    </xf>
    <xf numFmtId="43" fontId="33" fillId="3" borderId="1" xfId="1" applyNumberFormat="1" applyFont="1" applyFill="1" applyBorder="1" applyAlignment="1" applyProtection="1">
      <alignment horizontal="center" vertical="center"/>
    </xf>
    <xf numFmtId="0" fontId="95" fillId="0" borderId="0" xfId="1" applyFont="1" applyAlignment="1" applyProtection="1">
      <alignment horizontal="center" vertical="center"/>
    </xf>
    <xf numFmtId="43" fontId="9" fillId="0" borderId="0" xfId="5" applyFont="1" applyProtection="1">
      <protection locked="0"/>
    </xf>
    <xf numFmtId="43" fontId="77" fillId="0" borderId="0" xfId="0" applyNumberFormat="1" applyFont="1" applyAlignment="1" applyProtection="1">
      <alignment horizontal="left" vertical="center"/>
      <protection locked="0"/>
    </xf>
    <xf numFmtId="0" fontId="96" fillId="0" borderId="0" xfId="1" applyFont="1" applyAlignment="1" applyProtection="1">
      <alignment horizontal="center"/>
      <protection locked="0"/>
    </xf>
    <xf numFmtId="0" fontId="97" fillId="0" borderId="1" xfId="1" applyFont="1" applyBorder="1" applyAlignment="1" applyProtection="1">
      <alignment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</xf>
    <xf numFmtId="43" fontId="98" fillId="0" borderId="0" xfId="1" applyNumberFormat="1" applyFont="1" applyAlignment="1" applyProtection="1">
      <alignment vertical="center"/>
    </xf>
    <xf numFmtId="43" fontId="99" fillId="0" borderId="0" xfId="0" applyNumberFormat="1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/>
    </xf>
    <xf numFmtId="0" fontId="103" fillId="3" borderId="1" xfId="1" applyFont="1" applyFill="1" applyBorder="1" applyAlignment="1" applyProtection="1">
      <alignment horizontal="center" vertical="center"/>
    </xf>
    <xf numFmtId="0" fontId="102" fillId="0" borderId="1" xfId="1" applyFont="1" applyBorder="1" applyAlignment="1" applyProtection="1">
      <alignment horizontal="center" vertical="center"/>
      <protection locked="0"/>
    </xf>
    <xf numFmtId="0" fontId="38" fillId="13" borderId="1" xfId="1" applyFont="1" applyFill="1" applyBorder="1" applyAlignment="1" applyProtection="1">
      <alignment horizontal="center" vertical="center"/>
      <protection locked="0"/>
    </xf>
    <xf numFmtId="0" fontId="38" fillId="2" borderId="1" xfId="1" applyFont="1" applyFill="1" applyBorder="1" applyAlignment="1" applyProtection="1">
      <alignment horizontal="center" vertical="center"/>
      <protection locked="0"/>
    </xf>
    <xf numFmtId="0" fontId="102" fillId="2" borderId="1" xfId="1" applyFont="1" applyFill="1" applyBorder="1" applyAlignment="1" applyProtection="1">
      <alignment horizontal="center" vertical="center"/>
      <protection locked="0"/>
    </xf>
    <xf numFmtId="0" fontId="101" fillId="3" borderId="1" xfId="1" applyFont="1" applyFill="1" applyBorder="1" applyAlignment="1" applyProtection="1">
      <alignment horizontal="center" vertical="center"/>
    </xf>
    <xf numFmtId="0" fontId="103" fillId="27" borderId="1" xfId="1" applyFont="1" applyFill="1" applyBorder="1" applyAlignment="1" applyProtection="1">
      <alignment horizontal="center" vertical="center"/>
    </xf>
    <xf numFmtId="0" fontId="101" fillId="27" borderId="1" xfId="1" applyFont="1" applyFill="1" applyBorder="1" applyAlignment="1" applyProtection="1">
      <alignment horizontal="center" vertical="center"/>
    </xf>
    <xf numFmtId="43" fontId="18" fillId="27" borderId="1" xfId="1" applyNumberFormat="1" applyFont="1" applyFill="1" applyBorder="1" applyAlignment="1" applyProtection="1">
      <alignment vertical="center"/>
      <protection locked="0"/>
    </xf>
    <xf numFmtId="0" fontId="38" fillId="5" borderId="1" xfId="1" applyFont="1" applyFill="1" applyBorder="1" applyAlignment="1" applyProtection="1">
      <alignment horizontal="center" vertical="center"/>
      <protection locked="0"/>
    </xf>
    <xf numFmtId="0" fontId="38" fillId="9" borderId="1" xfId="1" applyFont="1" applyFill="1" applyBorder="1" applyAlignment="1" applyProtection="1">
      <alignment horizontal="center" vertical="center"/>
      <protection locked="0"/>
    </xf>
    <xf numFmtId="0" fontId="38" fillId="14" borderId="1" xfId="1" applyFont="1" applyFill="1" applyBorder="1" applyAlignment="1" applyProtection="1">
      <alignment horizontal="center" vertical="center"/>
      <protection locked="0"/>
    </xf>
    <xf numFmtId="0" fontId="46" fillId="5" borderId="1" xfId="1" applyFont="1" applyFill="1" applyBorder="1" applyAlignment="1" applyProtection="1">
      <alignment horizontal="center" vertical="center"/>
      <protection locked="0"/>
    </xf>
    <xf numFmtId="43" fontId="45" fillId="15" borderId="1" xfId="1" applyNumberFormat="1" applyFont="1" applyFill="1" applyBorder="1" applyAlignment="1" applyProtection="1">
      <alignment vertical="center"/>
      <protection locked="0"/>
    </xf>
    <xf numFmtId="0" fontId="101" fillId="5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/>
    </xf>
    <xf numFmtId="0" fontId="18" fillId="0" borderId="1" xfId="1" applyFont="1" applyBorder="1" applyAlignment="1" applyProtection="1">
      <alignment horizontal="center" vertical="center"/>
      <protection locked="0"/>
    </xf>
    <xf numFmtId="0" fontId="100" fillId="2" borderId="1" xfId="1" applyFont="1" applyFill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1" fontId="100" fillId="13" borderId="1" xfId="5" applyNumberFormat="1" applyFont="1" applyFill="1" applyBorder="1" applyAlignment="1" applyProtection="1">
      <alignment horizontal="center" vertical="center"/>
      <protection locked="0"/>
    </xf>
    <xf numFmtId="0" fontId="103" fillId="5" borderId="1" xfId="1" applyFont="1" applyFill="1" applyBorder="1" applyAlignment="1" applyProtection="1">
      <alignment horizontal="center" vertical="center"/>
    </xf>
    <xf numFmtId="0" fontId="16" fillId="26" borderId="1" xfId="1" applyFont="1" applyFill="1" applyBorder="1" applyAlignment="1" applyProtection="1">
      <alignment horizontal="center" vertical="center"/>
    </xf>
    <xf numFmtId="0" fontId="16" fillId="12" borderId="1" xfId="1" applyFont="1" applyFill="1" applyBorder="1" applyAlignment="1" applyProtection="1">
      <alignment horizontal="center" vertical="center"/>
    </xf>
    <xf numFmtId="0" fontId="16" fillId="14" borderId="1" xfId="1" applyFont="1" applyFill="1" applyBorder="1" applyAlignment="1" applyProtection="1">
      <alignment horizontal="center" vertical="center"/>
    </xf>
    <xf numFmtId="0" fontId="16" fillId="27" borderId="1" xfId="1" applyFont="1" applyFill="1" applyBorder="1" applyAlignment="1" applyProtection="1">
      <alignment horizontal="center" vertical="center"/>
    </xf>
    <xf numFmtId="0" fontId="38" fillId="27" borderId="1" xfId="1" applyFont="1" applyFill="1" applyBorder="1" applyAlignment="1" applyProtection="1">
      <alignment horizontal="center" vertical="center"/>
    </xf>
    <xf numFmtId="0" fontId="38" fillId="27" borderId="1" xfId="1" applyFont="1" applyFill="1" applyBorder="1" applyAlignment="1" applyProtection="1">
      <alignment horizontal="center" vertical="center"/>
      <protection locked="0"/>
    </xf>
    <xf numFmtId="0" fontId="37" fillId="27" borderId="1" xfId="1" applyFont="1" applyFill="1" applyBorder="1" applyAlignment="1" applyProtection="1">
      <alignment horizontal="center" vertical="center"/>
    </xf>
    <xf numFmtId="0" fontId="16" fillId="28" borderId="1" xfId="1" applyFont="1" applyFill="1" applyBorder="1" applyAlignment="1" applyProtection="1">
      <alignment horizontal="center" vertical="center"/>
    </xf>
    <xf numFmtId="0" fontId="37" fillId="28" borderId="1" xfId="1" applyFont="1" applyFill="1" applyBorder="1" applyAlignment="1" applyProtection="1">
      <alignment horizontal="center" vertical="center"/>
    </xf>
    <xf numFmtId="0" fontId="38" fillId="28" borderId="1" xfId="1" applyFont="1" applyFill="1" applyBorder="1" applyAlignment="1" applyProtection="1">
      <alignment horizontal="center" vertical="center"/>
    </xf>
    <xf numFmtId="43" fontId="38" fillId="28" borderId="1" xfId="1" applyNumberFormat="1" applyFont="1" applyFill="1" applyBorder="1" applyAlignment="1" applyProtection="1">
      <alignment vertical="center"/>
      <protection locked="0"/>
    </xf>
    <xf numFmtId="43" fontId="18" fillId="28" borderId="1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38" fillId="28" borderId="1" xfId="1" applyFont="1" applyFill="1" applyBorder="1" applyAlignment="1" applyProtection="1">
      <alignment horizontal="center" vertical="center"/>
      <protection locked="0"/>
    </xf>
    <xf numFmtId="0" fontId="37" fillId="14" borderId="1" xfId="1" applyFont="1" applyFill="1" applyBorder="1" applyAlignment="1" applyProtection="1">
      <alignment horizontal="center" vertical="center"/>
    </xf>
    <xf numFmtId="0" fontId="37" fillId="19" borderId="1" xfId="1" applyFont="1" applyFill="1" applyBorder="1" applyAlignment="1" applyProtection="1">
      <alignment horizontal="center" vertical="center"/>
      <protection locked="0"/>
    </xf>
    <xf numFmtId="0" fontId="16" fillId="22" borderId="1" xfId="1" applyFont="1" applyFill="1" applyBorder="1" applyAlignment="1" applyProtection="1">
      <alignment horizontal="center" vertical="center"/>
    </xf>
    <xf numFmtId="43" fontId="37" fillId="22" borderId="1" xfId="1" applyNumberFormat="1" applyFont="1" applyFill="1" applyBorder="1" applyAlignment="1" applyProtection="1">
      <alignment vertical="center"/>
    </xf>
    <xf numFmtId="0" fontId="37" fillId="22" borderId="1" xfId="1" applyFont="1" applyFill="1" applyBorder="1" applyAlignment="1" applyProtection="1">
      <alignment horizontal="center" vertical="center"/>
      <protection locked="0"/>
    </xf>
    <xf numFmtId="49" fontId="18" fillId="9" borderId="1" xfId="1" applyNumberFormat="1" applyFont="1" applyFill="1" applyBorder="1" applyAlignment="1" applyProtection="1">
      <alignment horizontal="center"/>
      <protection locked="0"/>
    </xf>
    <xf numFmtId="0" fontId="38" fillId="9" borderId="1" xfId="1" applyFont="1" applyFill="1" applyBorder="1" applyAlignment="1" applyProtection="1">
      <alignment horizontal="center"/>
    </xf>
    <xf numFmtId="43" fontId="76" fillId="0" borderId="1" xfId="1" applyNumberFormat="1" applyFont="1" applyBorder="1" applyAlignment="1" applyProtection="1">
      <alignment horizontal="left" vertical="center"/>
    </xf>
    <xf numFmtId="0" fontId="37" fillId="0" borderId="0" xfId="1" applyFont="1" applyAlignment="1" applyProtection="1">
      <alignment horizontal="left" wrapText="1"/>
    </xf>
    <xf numFmtId="43" fontId="37" fillId="14" borderId="1" xfId="1" applyNumberFormat="1" applyFont="1" applyFill="1" applyBorder="1" applyAlignment="1" applyProtection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/>
      <protection locked="0"/>
    </xf>
    <xf numFmtId="14" fontId="16" fillId="0" borderId="4" xfId="0" applyNumberFormat="1" applyFont="1" applyBorder="1" applyAlignment="1" applyProtection="1">
      <alignment horizontal="center"/>
      <protection locked="0"/>
    </xf>
    <xf numFmtId="0" fontId="16" fillId="0" borderId="0" xfId="0" applyFont="1" applyProtection="1"/>
    <xf numFmtId="0" fontId="104" fillId="9" borderId="1" xfId="0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/>
      <protection locked="0"/>
    </xf>
    <xf numFmtId="43" fontId="3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43" fontId="104" fillId="5" borderId="1" xfId="0" applyNumberFormat="1" applyFont="1" applyFill="1" applyBorder="1" applyProtection="1"/>
    <xf numFmtId="0" fontId="35" fillId="5" borderId="1" xfId="0" applyFont="1" applyFill="1" applyBorder="1" applyProtection="1"/>
    <xf numFmtId="0" fontId="104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35" fillId="0" borderId="2" xfId="0" applyFont="1" applyBorder="1" applyAlignment="1" applyProtection="1">
      <alignment horizontal="center"/>
      <protection locked="0"/>
    </xf>
    <xf numFmtId="0" fontId="35" fillId="0" borderId="37" xfId="0" applyFont="1" applyBorder="1" applyAlignment="1" applyProtection="1">
      <alignment horizontal="center"/>
      <protection locked="0"/>
    </xf>
    <xf numFmtId="43" fontId="35" fillId="0" borderId="12" xfId="0" applyNumberFormat="1" applyFont="1" applyBorder="1" applyAlignment="1" applyProtection="1">
      <alignment horizontal="center"/>
      <protection locked="0"/>
    </xf>
    <xf numFmtId="0" fontId="35" fillId="0" borderId="43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43" fontId="104" fillId="29" borderId="1" xfId="0" applyNumberFormat="1" applyFont="1" applyFill="1" applyBorder="1" applyProtection="1"/>
    <xf numFmtId="0" fontId="35" fillId="29" borderId="1" xfId="0" applyFont="1" applyFill="1" applyBorder="1" applyProtection="1"/>
    <xf numFmtId="43" fontId="104" fillId="17" borderId="1" xfId="0" applyNumberFormat="1" applyFont="1" applyFill="1" applyBorder="1" applyProtection="1"/>
    <xf numFmtId="0" fontId="35" fillId="17" borderId="1" xfId="0" applyFont="1" applyFill="1" applyBorder="1" applyProtection="1"/>
    <xf numFmtId="43" fontId="0" fillId="0" borderId="0" xfId="0" applyNumberFormat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left"/>
    </xf>
    <xf numFmtId="43" fontId="104" fillId="8" borderId="1" xfId="0" applyNumberFormat="1" applyFont="1" applyFill="1" applyBorder="1" applyAlignment="1" applyProtection="1">
      <alignment horizontal="center" vertical="center"/>
    </xf>
    <xf numFmtId="0" fontId="35" fillId="8" borderId="1" xfId="0" applyFont="1" applyFill="1" applyBorder="1" applyAlignment="1" applyProtection="1">
      <alignment horizontal="left"/>
    </xf>
    <xf numFmtId="43" fontId="22" fillId="0" borderId="0" xfId="0" applyNumberFormat="1" applyFont="1" applyProtection="1"/>
    <xf numFmtId="43" fontId="22" fillId="0" borderId="0" xfId="0" applyNumberFormat="1" applyFont="1" applyAlignment="1" applyProtection="1">
      <alignment horizontal="left"/>
    </xf>
    <xf numFmtId="43" fontId="22" fillId="0" borderId="0" xfId="5" applyFont="1" applyAlignment="1" applyProtection="1">
      <alignment horizontal="left"/>
    </xf>
    <xf numFmtId="43" fontId="6" fillId="9" borderId="2" xfId="2" applyNumberFormat="1" applyFont="1" applyFill="1" applyBorder="1" applyAlignment="1" applyProtection="1">
      <alignment vertical="center"/>
    </xf>
    <xf numFmtId="43" fontId="10" fillId="7" borderId="17" xfId="0" applyNumberFormat="1" applyFont="1" applyFill="1" applyBorder="1" applyProtection="1"/>
    <xf numFmtId="43" fontId="9" fillId="27" borderId="1" xfId="0" applyNumberFormat="1" applyFont="1" applyFill="1" applyBorder="1" applyAlignment="1" applyProtection="1"/>
    <xf numFmtId="43" fontId="9" fillId="27" borderId="21" xfId="0" applyNumberFormat="1" applyFont="1" applyFill="1" applyBorder="1" applyAlignment="1" applyProtection="1"/>
    <xf numFmtId="43" fontId="69" fillId="29" borderId="1" xfId="0" applyNumberFormat="1" applyFont="1" applyFill="1" applyBorder="1" applyAlignment="1" applyProtection="1">
      <alignment horizontal="center" vertical="center"/>
    </xf>
    <xf numFmtId="43" fontId="69" fillId="29" borderId="1" xfId="0" applyNumberFormat="1" applyFont="1" applyFill="1" applyBorder="1" applyAlignment="1" applyProtection="1">
      <alignment vertical="center"/>
    </xf>
    <xf numFmtId="43" fontId="69" fillId="29" borderId="1" xfId="0" applyNumberFormat="1" applyFont="1" applyFill="1" applyBorder="1" applyAlignment="1" applyProtection="1">
      <alignment vertical="center"/>
      <protection locked="0"/>
    </xf>
    <xf numFmtId="0" fontId="36" fillId="0" borderId="1" xfId="1" applyFont="1" applyBorder="1" applyAlignment="1" applyProtection="1">
      <alignment wrapText="1"/>
    </xf>
    <xf numFmtId="43" fontId="0" fillId="0" borderId="0" xfId="0" applyNumberFormat="1" applyFont="1" applyAlignment="1" applyProtection="1">
      <alignment vertical="center"/>
      <protection locked="0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Fill="1" applyBorder="1" applyAlignment="1" applyProtection="1">
      <alignment horizontal="left" vertical="center"/>
      <protection locked="0"/>
    </xf>
    <xf numFmtId="0" fontId="109" fillId="0" borderId="0" xfId="1" applyFont="1" applyAlignment="1" applyProtection="1">
      <alignment horizontal="center" vertical="top" wrapText="1"/>
    </xf>
    <xf numFmtId="43" fontId="109" fillId="0" borderId="1" xfId="1" applyNumberFormat="1" applyFont="1" applyBorder="1" applyAlignment="1" applyProtection="1">
      <alignment vertical="top"/>
    </xf>
    <xf numFmtId="43" fontId="109" fillId="0" borderId="1" xfId="1" applyNumberFormat="1" applyFont="1" applyBorder="1" applyAlignment="1" applyProtection="1">
      <alignment vertical="top" wrapText="1"/>
    </xf>
    <xf numFmtId="43" fontId="34" fillId="25" borderId="1" xfId="1" applyNumberFormat="1" applyFont="1" applyFill="1" applyBorder="1" applyAlignment="1" applyProtection="1">
      <alignment vertical="center" wrapText="1"/>
      <protection locked="0"/>
    </xf>
    <xf numFmtId="0" fontId="110" fillId="0" borderId="0" xfId="1" applyFont="1" applyAlignment="1" applyProtection="1">
      <alignment horizontal="center"/>
    </xf>
    <xf numFmtId="43" fontId="111" fillId="6" borderId="1" xfId="1" applyNumberFormat="1" applyFont="1" applyFill="1" applyBorder="1" applyAlignment="1" applyProtection="1">
      <alignment vertical="center" wrapText="1"/>
    </xf>
    <xf numFmtId="0" fontId="113" fillId="13" borderId="1" xfId="1" applyFont="1" applyFill="1" applyBorder="1" applyAlignment="1" applyProtection="1">
      <alignment horizontal="center" vertical="center" wrapText="1"/>
    </xf>
    <xf numFmtId="43" fontId="113" fillId="6" borderId="1" xfId="1" applyNumberFormat="1" applyFont="1" applyFill="1" applyBorder="1" applyAlignment="1" applyProtection="1">
      <alignment vertical="center" wrapText="1"/>
    </xf>
    <xf numFmtId="43" fontId="33" fillId="6" borderId="1" xfId="1" applyNumberFormat="1" applyFont="1" applyFill="1" applyBorder="1" applyAlignment="1" applyProtection="1">
      <alignment vertical="center" wrapText="1"/>
    </xf>
    <xf numFmtId="0" fontId="38" fillId="26" borderId="1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wrapText="1"/>
      <protection locked="0"/>
    </xf>
    <xf numFmtId="49" fontId="100" fillId="13" borderId="1" xfId="5" applyNumberFormat="1" applyFont="1" applyFill="1" applyBorder="1" applyAlignment="1" applyProtection="1">
      <alignment horizontal="center" vertical="center"/>
      <protection locked="0"/>
    </xf>
    <xf numFmtId="43" fontId="47" fillId="15" borderId="1" xfId="1" applyNumberFormat="1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/>
    </xf>
    <xf numFmtId="0" fontId="115" fillId="0" borderId="0" xfId="0" applyFont="1" applyProtection="1">
      <protection locked="0"/>
    </xf>
    <xf numFmtId="0" fontId="116" fillId="0" borderId="0" xfId="0" applyFont="1" applyProtection="1">
      <protection locked="0"/>
    </xf>
    <xf numFmtId="0" fontId="117" fillId="0" borderId="1" xfId="0" applyFont="1" applyBorder="1" applyAlignment="1" applyProtection="1">
      <alignment horizontal="left"/>
      <protection locked="0"/>
    </xf>
    <xf numFmtId="0" fontId="33" fillId="0" borderId="0" xfId="1" applyFont="1" applyAlignment="1" applyProtection="1">
      <alignment horizontal="right" vertical="center"/>
    </xf>
    <xf numFmtId="49" fontId="38" fillId="0" borderId="1" xfId="1" applyNumberFormat="1" applyFont="1" applyBorder="1" applyAlignment="1" applyProtection="1">
      <alignment horizontal="center" vertical="center"/>
    </xf>
    <xf numFmtId="1" fontId="103" fillId="13" borderId="1" xfId="5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protection locked="0"/>
    </xf>
    <xf numFmtId="0" fontId="20" fillId="0" borderId="0" xfId="0" applyFont="1" applyBorder="1" applyAlignment="1" applyProtection="1">
      <alignment horizontal="center"/>
    </xf>
    <xf numFmtId="49" fontId="83" fillId="9" borderId="0" xfId="0" applyNumberFormat="1" applyFont="1" applyFill="1" applyBorder="1" applyAlignment="1" applyProtection="1">
      <alignment horizontal="center"/>
    </xf>
    <xf numFmtId="0" fontId="83" fillId="9" borderId="0" xfId="0" applyFont="1" applyFill="1" applyBorder="1" applyAlignment="1" applyProtection="1">
      <alignment horizontal="left"/>
    </xf>
    <xf numFmtId="0" fontId="38" fillId="0" borderId="0" xfId="0" applyFont="1" applyProtection="1"/>
    <xf numFmtId="0" fontId="7" fillId="6" borderId="1" xfId="1" applyFont="1" applyFill="1" applyBorder="1" applyAlignment="1" applyProtection="1">
      <alignment horizontal="center" vertical="center" wrapText="1"/>
    </xf>
    <xf numFmtId="0" fontId="5" fillId="11" borderId="8" xfId="1" applyFont="1" applyFill="1" applyBorder="1" applyAlignment="1" applyProtection="1">
      <alignment horizontal="center" vertical="center" wrapText="1"/>
    </xf>
    <xf numFmtId="0" fontId="7" fillId="11" borderId="1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43" fontId="10" fillId="2" borderId="1" xfId="0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vertical="center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</xf>
    <xf numFmtId="2" fontId="9" fillId="2" borderId="2" xfId="0" applyNumberFormat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1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35" fillId="0" borderId="2" xfId="0" applyNumberFormat="1" applyFont="1" applyBorder="1" applyAlignment="1" applyProtection="1">
      <alignment horizontal="center"/>
      <protection locked="0"/>
    </xf>
    <xf numFmtId="0" fontId="117" fillId="0" borderId="19" xfId="0" applyFont="1" applyBorder="1" applyAlignment="1" applyProtection="1">
      <alignment horizontal="left"/>
      <protection locked="0"/>
    </xf>
    <xf numFmtId="0" fontId="35" fillId="5" borderId="3" xfId="0" applyFont="1" applyFill="1" applyBorder="1" applyProtection="1"/>
    <xf numFmtId="0" fontId="5" fillId="29" borderId="1" xfId="1" applyFont="1" applyFill="1" applyBorder="1" applyAlignment="1" applyProtection="1">
      <alignment horizontal="center" vertical="center" wrapText="1"/>
      <protection locked="0"/>
    </xf>
    <xf numFmtId="2" fontId="9" fillId="29" borderId="1" xfId="0" applyNumberFormat="1" applyFont="1" applyFill="1" applyBorder="1" applyAlignment="1" applyProtection="1">
      <alignment horizontal="center" vertical="center"/>
      <protection locked="0"/>
    </xf>
    <xf numFmtId="43" fontId="9" fillId="29" borderId="1" xfId="0" applyNumberFormat="1" applyFont="1" applyFill="1" applyBorder="1" applyAlignment="1" applyProtection="1">
      <alignment horizontal="center" vertical="center"/>
    </xf>
    <xf numFmtId="43" fontId="9" fillId="29" borderId="1" xfId="0" applyNumberFormat="1" applyFont="1" applyFill="1" applyBorder="1" applyAlignment="1" applyProtection="1">
      <alignment horizontal="center" vertical="center"/>
      <protection locked="0"/>
    </xf>
    <xf numFmtId="0" fontId="9" fillId="29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wrapText="1"/>
      <protection locked="0"/>
    </xf>
    <xf numFmtId="43" fontId="9" fillId="0" borderId="1" xfId="0" applyNumberFormat="1" applyFont="1" applyBorder="1" applyAlignment="1" applyProtection="1">
      <alignment horizontal="center"/>
    </xf>
    <xf numFmtId="0" fontId="67" fillId="6" borderId="1" xfId="0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0" fillId="0" borderId="4" xfId="3" applyFont="1" applyBorder="1" applyAlignment="1" applyProtection="1"/>
    <xf numFmtId="0" fontId="37" fillId="0" borderId="4" xfId="1" applyFont="1" applyBorder="1" applyAlignment="1" applyProtection="1">
      <alignment horizontal="left" wrapText="1"/>
    </xf>
    <xf numFmtId="0" fontId="37" fillId="0" borderId="4" xfId="1" applyFont="1" applyBorder="1" applyAlignment="1" applyProtection="1">
      <alignment wrapText="1"/>
    </xf>
    <xf numFmtId="43" fontId="37" fillId="26" borderId="1" xfId="1" applyNumberFormat="1" applyFont="1" applyFill="1" applyBorder="1" applyAlignment="1" applyProtection="1">
      <alignment vertical="center"/>
    </xf>
    <xf numFmtId="0" fontId="9" fillId="0" borderId="4" xfId="0" applyFont="1" applyBorder="1" applyProtection="1"/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67" fontId="9" fillId="0" borderId="1" xfId="0" applyNumberFormat="1" applyFont="1" applyBorder="1" applyAlignment="1" applyProtection="1">
      <alignment horizontal="center"/>
    </xf>
    <xf numFmtId="0" fontId="18" fillId="0" borderId="4" xfId="0" applyFont="1" applyBorder="1" applyProtection="1"/>
    <xf numFmtId="0" fontId="120" fillId="0" borderId="0" xfId="1" applyFont="1" applyAlignment="1" applyProtection="1">
      <alignment horizontal="center" vertical="center"/>
    </xf>
    <xf numFmtId="0" fontId="18" fillId="0" borderId="0" xfId="0" applyFont="1" applyAlignment="1">
      <alignment wrapText="1"/>
    </xf>
    <xf numFmtId="0" fontId="18" fillId="7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64" fontId="18" fillId="0" borderId="0" xfId="0" applyNumberFormat="1" applyFont="1" applyAlignment="1">
      <alignment wrapText="1"/>
    </xf>
    <xf numFmtId="164" fontId="18" fillId="0" borderId="0" xfId="6" applyFont="1" applyBorder="1" applyAlignment="1" applyProtection="1">
      <alignment horizontal="center" vertical="center" wrapText="1"/>
      <protection locked="0"/>
    </xf>
    <xf numFmtId="0" fontId="121" fillId="0" borderId="0" xfId="0" applyFont="1" applyBorder="1" applyAlignment="1" applyProtection="1">
      <alignment horizontal="center" vertical="center" wrapText="1"/>
    </xf>
    <xf numFmtId="164" fontId="121" fillId="0" borderId="0" xfId="6" applyFont="1" applyBorder="1" applyAlignment="1" applyProtection="1">
      <alignment vertical="center" wrapText="1"/>
      <protection locked="0"/>
    </xf>
    <xf numFmtId="164" fontId="18" fillId="0" borderId="0" xfId="6" applyFont="1" applyBorder="1" applyAlignment="1" applyProtection="1">
      <alignment vertical="center" wrapText="1"/>
      <protection locked="0"/>
    </xf>
    <xf numFmtId="0" fontId="18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12" borderId="0" xfId="0" applyFont="1" applyFill="1" applyBorder="1" applyAlignment="1">
      <alignment horizontal="center" wrapText="1"/>
    </xf>
    <xf numFmtId="169" fontId="121" fillId="26" borderId="1" xfId="6" applyNumberFormat="1" applyFont="1" applyFill="1" applyBorder="1" applyAlignment="1">
      <alignment vertical="center" wrapText="1"/>
    </xf>
    <xf numFmtId="0" fontId="121" fillId="26" borderId="1" xfId="0" applyFont="1" applyFill="1" applyBorder="1" applyAlignment="1">
      <alignment vertical="center" wrapText="1"/>
    </xf>
    <xf numFmtId="0" fontId="121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29" borderId="2" xfId="0" applyFont="1" applyFill="1" applyBorder="1" applyAlignment="1">
      <alignment horizontal="center" vertical="center" wrapText="1"/>
    </xf>
    <xf numFmtId="0" fontId="121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122" fillId="0" borderId="0" xfId="0" applyFont="1" applyAlignment="1">
      <alignment vertical="center" wrapText="1"/>
    </xf>
    <xf numFmtId="0" fontId="121" fillId="0" borderId="1" xfId="0" applyFont="1" applyBorder="1" applyAlignment="1">
      <alignment vertical="center" wrapText="1"/>
    </xf>
    <xf numFmtId="164" fontId="121" fillId="0" borderId="0" xfId="0" applyNumberFormat="1" applyFont="1" applyBorder="1" applyAlignment="1">
      <alignment horizontal="center" vertical="center" wrapText="1"/>
    </xf>
    <xf numFmtId="0" fontId="12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21" fillId="2" borderId="1" xfId="0" applyFont="1" applyFill="1" applyBorder="1" applyAlignment="1">
      <alignment vertical="center" wrapText="1"/>
    </xf>
    <xf numFmtId="1" fontId="18" fillId="2" borderId="0" xfId="0" applyNumberFormat="1" applyFont="1" applyFill="1" applyBorder="1" applyAlignment="1">
      <alignment horizontal="left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18" fillId="2" borderId="0" xfId="0" applyNumberFormat="1" applyFont="1" applyFill="1" applyBorder="1" applyAlignment="1">
      <alignment horizontal="left" vertical="center" wrapText="1"/>
    </xf>
    <xf numFmtId="0" fontId="122" fillId="2" borderId="1" xfId="0" applyFont="1" applyFill="1" applyBorder="1" applyAlignment="1">
      <alignment vertical="center" wrapText="1"/>
    </xf>
    <xf numFmtId="164" fontId="18" fillId="2" borderId="0" xfId="6" applyFont="1" applyFill="1" applyBorder="1" applyAlignment="1">
      <alignment horizontal="left" vertical="center" wrapText="1"/>
    </xf>
    <xf numFmtId="0" fontId="123" fillId="2" borderId="1" xfId="0" applyFont="1" applyFill="1" applyBorder="1" applyAlignment="1">
      <alignment vertical="center" wrapText="1"/>
    </xf>
    <xf numFmtId="0" fontId="123" fillId="0" borderId="1" xfId="0" applyFont="1" applyBorder="1" applyAlignment="1">
      <alignment vertical="center" wrapText="1"/>
    </xf>
    <xf numFmtId="4" fontId="16" fillId="13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top" wrapText="1"/>
    </xf>
    <xf numFmtId="168" fontId="18" fillId="0" borderId="32" xfId="6" applyNumberFormat="1" applyFont="1" applyBorder="1" applyAlignment="1">
      <alignment vertical="center" wrapText="1"/>
    </xf>
    <xf numFmtId="168" fontId="18" fillId="13" borderId="20" xfId="6" applyNumberFormat="1" applyFont="1" applyFill="1" applyBorder="1" applyAlignment="1">
      <alignment vertical="center" wrapText="1"/>
    </xf>
    <xf numFmtId="0" fontId="16" fillId="13" borderId="21" xfId="0" applyFont="1" applyFill="1" applyBorder="1" applyAlignment="1">
      <alignment vertical="center" wrapText="1"/>
    </xf>
    <xf numFmtId="164" fontId="16" fillId="13" borderId="21" xfId="6" applyFont="1" applyFill="1" applyBorder="1" applyAlignment="1">
      <alignment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0" borderId="1" xfId="6" applyFont="1" applyBorder="1" applyAlignment="1">
      <alignment horizontal="center" vertical="center" wrapText="1"/>
    </xf>
    <xf numFmtId="164" fontId="16" fillId="13" borderId="51" xfId="6" applyFont="1" applyFill="1" applyBorder="1" applyAlignment="1">
      <alignment vertical="center" wrapText="1"/>
    </xf>
    <xf numFmtId="164" fontId="121" fillId="0" borderId="16" xfId="6" applyFont="1" applyBorder="1" applyAlignment="1">
      <alignment horizontal="center" vertical="center" wrapText="1"/>
    </xf>
    <xf numFmtId="164" fontId="121" fillId="0" borderId="17" xfId="6" applyFont="1" applyBorder="1" applyAlignment="1">
      <alignment horizontal="center" vertical="center" wrapText="1"/>
    </xf>
    <xf numFmtId="164" fontId="16" fillId="0" borderId="32" xfId="6" applyFont="1" applyBorder="1" applyAlignment="1">
      <alignment horizontal="center" vertical="center" wrapText="1"/>
    </xf>
    <xf numFmtId="169" fontId="121" fillId="26" borderId="10" xfId="6" applyNumberFormat="1" applyFont="1" applyFill="1" applyBorder="1" applyAlignment="1">
      <alignment vertical="center" wrapText="1"/>
    </xf>
    <xf numFmtId="0" fontId="121" fillId="0" borderId="0" xfId="0" applyFont="1" applyAlignment="1">
      <alignment horizontal="center" vertical="center" wrapText="1"/>
    </xf>
    <xf numFmtId="0" fontId="131" fillId="0" borderId="0" xfId="0" applyFont="1" applyAlignment="1">
      <alignment vertical="top"/>
    </xf>
    <xf numFmtId="0" fontId="121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64" fontId="16" fillId="33" borderId="20" xfId="6" applyFont="1" applyFill="1" applyBorder="1" applyAlignment="1">
      <alignment horizontal="center"/>
    </xf>
    <xf numFmtId="164" fontId="16" fillId="33" borderId="21" xfId="6" applyFont="1" applyFill="1" applyBorder="1" applyAlignment="1">
      <alignment horizontal="center"/>
    </xf>
    <xf numFmtId="164" fontId="16" fillId="33" borderId="23" xfId="6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64" fontId="18" fillId="0" borderId="33" xfId="6" applyFont="1" applyBorder="1" applyAlignment="1" applyProtection="1">
      <alignment horizontal="center" vertical="center" wrapText="1"/>
      <protection locked="0"/>
    </xf>
    <xf numFmtId="164" fontId="18" fillId="2" borderId="32" xfId="6" applyFont="1" applyFill="1" applyBorder="1" applyAlignment="1" applyProtection="1">
      <alignment horizontal="center" vertical="center" wrapText="1"/>
      <protection locked="0"/>
    </xf>
    <xf numFmtId="164" fontId="18" fillId="2" borderId="33" xfId="6" applyFont="1" applyFill="1" applyBorder="1" applyAlignment="1" applyProtection="1">
      <alignment horizontal="center" vertical="center" wrapText="1"/>
      <protection locked="0"/>
    </xf>
    <xf numFmtId="164" fontId="16" fillId="17" borderId="20" xfId="6" applyFont="1" applyFill="1" applyBorder="1" applyAlignment="1" applyProtection="1">
      <alignment horizontal="center" vertical="center" wrapText="1"/>
    </xf>
    <xf numFmtId="164" fontId="16" fillId="17" borderId="23" xfId="6" applyFont="1" applyFill="1" applyBorder="1" applyAlignment="1" applyProtection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</xf>
    <xf numFmtId="164" fontId="16" fillId="17" borderId="20" xfId="6" applyFont="1" applyFill="1" applyBorder="1" applyAlignment="1" applyProtection="1">
      <alignment wrapText="1"/>
    </xf>
    <xf numFmtId="0" fontId="16" fillId="0" borderId="10" xfId="0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 vertical="center" wrapText="1"/>
    </xf>
    <xf numFmtId="164" fontId="16" fillId="17" borderId="51" xfId="6" applyFont="1" applyFill="1" applyBorder="1" applyAlignment="1" applyProtection="1">
      <alignment wrapText="1"/>
    </xf>
    <xf numFmtId="164" fontId="18" fillId="0" borderId="32" xfId="6" applyFont="1" applyBorder="1" applyAlignment="1" applyProtection="1">
      <alignment horizontal="center" vertical="center" wrapText="1"/>
      <protection locked="0"/>
    </xf>
    <xf numFmtId="0" fontId="121" fillId="0" borderId="34" xfId="0" applyFont="1" applyBorder="1" applyAlignment="1">
      <alignment wrapText="1"/>
    </xf>
    <xf numFmtId="0" fontId="121" fillId="0" borderId="58" xfId="0" applyFont="1" applyBorder="1" applyAlignment="1">
      <alignment wrapText="1"/>
    </xf>
    <xf numFmtId="0" fontId="18" fillId="33" borderId="20" xfId="0" applyFont="1" applyFill="1" applyBorder="1" applyAlignment="1">
      <alignment wrapText="1"/>
    </xf>
    <xf numFmtId="0" fontId="16" fillId="33" borderId="51" xfId="0" applyFont="1" applyFill="1" applyBorder="1" applyAlignment="1">
      <alignment wrapText="1"/>
    </xf>
    <xf numFmtId="164" fontId="121" fillId="0" borderId="1" xfId="6" applyNumberFormat="1" applyFont="1" applyBorder="1" applyAlignment="1" applyProtection="1">
      <alignment vertical="center" wrapText="1"/>
      <protection locked="0"/>
    </xf>
    <xf numFmtId="164" fontId="121" fillId="0" borderId="10" xfId="6" applyNumberFormat="1" applyFont="1" applyBorder="1" applyAlignment="1" applyProtection="1">
      <alignment vertical="center" wrapText="1"/>
      <protection locked="0"/>
    </xf>
    <xf numFmtId="164" fontId="123" fillId="2" borderId="1" xfId="6" applyNumberFormat="1" applyFont="1" applyFill="1" applyBorder="1" applyAlignment="1" applyProtection="1">
      <alignment vertical="center" wrapText="1"/>
      <protection locked="0"/>
    </xf>
    <xf numFmtId="164" fontId="123" fillId="2" borderId="10" xfId="6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5" fontId="18" fillId="0" borderId="32" xfId="0" applyNumberFormat="1" applyFont="1" applyBorder="1" applyAlignment="1" applyProtection="1">
      <alignment vertical="center" wrapText="1"/>
      <protection locked="0"/>
    </xf>
    <xf numFmtId="164" fontId="16" fillId="13" borderId="21" xfId="6" applyFont="1" applyFill="1" applyBorder="1" applyAlignment="1" applyProtection="1">
      <alignment vertical="center" wrapText="1"/>
    </xf>
    <xf numFmtId="164" fontId="16" fillId="13" borderId="23" xfId="6" applyFont="1" applyFill="1" applyBorder="1" applyAlignment="1" applyProtection="1">
      <alignment vertical="center" wrapText="1"/>
    </xf>
    <xf numFmtId="164" fontId="16" fillId="13" borderId="20" xfId="6" applyFont="1" applyFill="1" applyBorder="1" applyAlignment="1" applyProtection="1">
      <alignment vertical="center" wrapText="1"/>
    </xf>
    <xf numFmtId="0" fontId="121" fillId="9" borderId="4" xfId="0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10" xfId="0" applyFont="1" applyFill="1" applyBorder="1" applyAlignment="1" applyProtection="1">
      <alignment horizontal="left" wrapText="1"/>
      <protection locked="0"/>
    </xf>
    <xf numFmtId="0" fontId="18" fillId="2" borderId="10" xfId="0" applyFont="1" applyFill="1" applyBorder="1" applyAlignment="1" applyProtection="1">
      <alignment horizontal="left" wrapText="1"/>
      <protection locked="0"/>
    </xf>
    <xf numFmtId="164" fontId="18" fillId="0" borderId="32" xfId="0" applyNumberFormat="1" applyFont="1" applyBorder="1" applyAlignment="1" applyProtection="1">
      <alignment horizontal="center" vertical="center" wrapText="1"/>
      <protection locked="0"/>
    </xf>
    <xf numFmtId="164" fontId="18" fillId="0" borderId="33" xfId="0" applyNumberFormat="1" applyFont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122" fillId="0" borderId="33" xfId="0" applyFont="1" applyBorder="1" applyAlignment="1" applyProtection="1">
      <alignment vertical="center" wrapText="1"/>
      <protection locked="0"/>
    </xf>
    <xf numFmtId="164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3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33" xfId="6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31" fillId="0" borderId="32" xfId="0" applyFont="1" applyBorder="1" applyAlignment="1" applyProtection="1">
      <alignment horizontal="center" wrapText="1"/>
      <protection locked="0"/>
    </xf>
    <xf numFmtId="0" fontId="6" fillId="11" borderId="1" xfId="1" applyFont="1" applyFill="1" applyBorder="1" applyAlignment="1" applyProtection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/>
    </xf>
    <xf numFmtId="0" fontId="5" fillId="22" borderId="1" xfId="1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 applyProtection="1">
      <alignment horizontal="center" vertical="center" wrapText="1"/>
    </xf>
    <xf numFmtId="0" fontId="12" fillId="22" borderId="1" xfId="0" applyFont="1" applyFill="1" applyBorder="1" applyAlignment="1" applyProtection="1">
      <alignment horizontal="center" vertical="center" wrapText="1"/>
    </xf>
    <xf numFmtId="0" fontId="6" fillId="22" borderId="1" xfId="1" applyFont="1" applyFill="1" applyBorder="1" applyAlignment="1" applyProtection="1">
      <alignment horizontal="center" vertical="center" wrapText="1"/>
    </xf>
    <xf numFmtId="0" fontId="9" fillId="22" borderId="1" xfId="0" applyFont="1" applyFill="1" applyBorder="1" applyAlignment="1" applyProtection="1">
      <alignment horizontal="center"/>
    </xf>
    <xf numFmtId="0" fontId="10" fillId="22" borderId="1" xfId="0" applyFont="1" applyFill="1" applyBorder="1" applyAlignment="1" applyProtection="1">
      <alignment horizontal="center" vertical="center" wrapText="1"/>
    </xf>
    <xf numFmtId="43" fontId="9" fillId="22" borderId="1" xfId="0" applyNumberFormat="1" applyFont="1" applyFill="1" applyBorder="1" applyAlignment="1" applyProtection="1">
      <alignment horizontal="center" vertical="center"/>
    </xf>
    <xf numFmtId="43" fontId="10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2" borderId="1" xfId="0" applyFont="1" applyFill="1" applyBorder="1" applyAlignment="1" applyProtection="1">
      <alignment horizontal="center" vertical="center" wrapText="1"/>
      <protection locked="0"/>
    </xf>
    <xf numFmtId="43" fontId="9" fillId="22" borderId="1" xfId="0" applyNumberFormat="1" applyFont="1" applyFill="1" applyBorder="1" applyAlignment="1" applyProtection="1">
      <alignment horizontal="center" vertical="center"/>
      <protection locked="0"/>
    </xf>
    <xf numFmtId="0" fontId="10" fillId="24" borderId="1" xfId="0" applyFont="1" applyFill="1" applyBorder="1" applyAlignment="1" applyProtection="1">
      <alignment horizontal="center" vertical="center"/>
    </xf>
    <xf numFmtId="0" fontId="6" fillId="24" borderId="1" xfId="1" applyFont="1" applyFill="1" applyBorder="1" applyAlignment="1" applyProtection="1">
      <alignment horizontal="center" vertical="center" wrapText="1"/>
    </xf>
    <xf numFmtId="0" fontId="10" fillId="24" borderId="1" xfId="0" applyFont="1" applyFill="1" applyBorder="1" applyAlignment="1" applyProtection="1">
      <alignment horizontal="center" vertical="center" wrapText="1"/>
    </xf>
    <xf numFmtId="0" fontId="15" fillId="24" borderId="1" xfId="0" applyFont="1" applyFill="1" applyBorder="1" applyAlignment="1" applyProtection="1">
      <alignment horizontal="center" vertical="center" wrapText="1"/>
    </xf>
    <xf numFmtId="0" fontId="14" fillId="22" borderId="1" xfId="0" applyFont="1" applyFill="1" applyBorder="1" applyAlignment="1" applyProtection="1">
      <alignment horizontal="right" vertical="center"/>
    </xf>
    <xf numFmtId="0" fontId="13" fillId="0" borderId="13" xfId="1" applyFont="1" applyFill="1" applyBorder="1" applyAlignment="1" applyProtection="1">
      <alignment horizontal="right" vertical="center" wrapText="1"/>
    </xf>
    <xf numFmtId="0" fontId="14" fillId="0" borderId="15" xfId="0" applyFont="1" applyBorder="1" applyAlignment="1" applyProtection="1">
      <alignment horizontal="right" vertical="center"/>
    </xf>
    <xf numFmtId="0" fontId="13" fillId="0" borderId="2" xfId="1" applyFont="1" applyFill="1" applyBorder="1" applyAlignment="1" applyProtection="1">
      <alignment horizontal="right" vertical="center" wrapText="1"/>
    </xf>
    <xf numFmtId="0" fontId="13" fillId="0" borderId="3" xfId="1" applyFont="1" applyFill="1" applyBorder="1" applyAlignment="1" applyProtection="1">
      <alignment horizontal="right" vertical="center" wrapText="1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3" fontId="10" fillId="11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78" fillId="0" borderId="1" xfId="0" applyFont="1" applyBorder="1" applyAlignment="1" applyProtection="1">
      <alignment vertical="center"/>
    </xf>
    <xf numFmtId="0" fontId="78" fillId="0" borderId="1" xfId="0" applyFont="1" applyBorder="1" applyProtection="1"/>
    <xf numFmtId="0" fontId="79" fillId="0" borderId="1" xfId="0" applyFont="1" applyBorder="1" applyProtection="1"/>
    <xf numFmtId="0" fontId="56" fillId="0" borderId="0" xfId="0" applyFont="1" applyProtection="1">
      <protection locked="0"/>
    </xf>
    <xf numFmtId="43" fontId="10" fillId="7" borderId="1" xfId="0" applyNumberFormat="1" applyFont="1" applyFill="1" applyBorder="1" applyProtection="1"/>
    <xf numFmtId="43" fontId="87" fillId="0" borderId="1" xfId="0" applyNumberFormat="1" applyFont="1" applyBorder="1" applyAlignment="1" applyProtection="1">
      <alignment horizontal="left" vertical="center"/>
    </xf>
    <xf numFmtId="43" fontId="9" fillId="2" borderId="1" xfId="5" applyFont="1" applyFill="1" applyBorder="1" applyAlignment="1">
      <alignment horizontal="center" vertical="center"/>
    </xf>
    <xf numFmtId="43" fontId="9" fillId="2" borderId="1" xfId="5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/>
      <protection locked="0"/>
    </xf>
    <xf numFmtId="43" fontId="10" fillId="2" borderId="0" xfId="0" applyNumberFormat="1" applyFont="1" applyFill="1" applyBorder="1" applyProtection="1">
      <protection locked="0"/>
    </xf>
    <xf numFmtId="0" fontId="79" fillId="0" borderId="0" xfId="0" applyFont="1"/>
    <xf numFmtId="0" fontId="78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81" fillId="0" borderId="1" xfId="5" applyFont="1" applyBorder="1" applyAlignment="1" applyProtection="1">
      <alignment horizontal="center" vertical="center"/>
      <protection locked="0"/>
    </xf>
    <xf numFmtId="43" fontId="81" fillId="0" borderId="2" xfId="5" applyFont="1" applyBorder="1" applyAlignment="1" applyProtection="1">
      <alignment horizontal="center" vertical="center"/>
      <protection locked="0"/>
    </xf>
    <xf numFmtId="43" fontId="81" fillId="0" borderId="3" xfId="5" applyFont="1" applyBorder="1" applyAlignment="1" applyProtection="1">
      <alignment horizontal="center" vertical="center"/>
      <protection locked="0"/>
    </xf>
    <xf numFmtId="43" fontId="81" fillId="0" borderId="66" xfId="5" applyFont="1" applyBorder="1" applyAlignment="1" applyProtection="1">
      <alignment horizontal="center" vertical="center"/>
      <protection locked="0"/>
    </xf>
    <xf numFmtId="43" fontId="81" fillId="0" borderId="24" xfId="5" applyFont="1" applyBorder="1" applyAlignment="1" applyProtection="1">
      <alignment horizontal="center" vertical="center"/>
      <protection locked="0"/>
    </xf>
    <xf numFmtId="43" fontId="81" fillId="0" borderId="67" xfId="5" applyFont="1" applyBorder="1" applyAlignment="1" applyProtection="1">
      <alignment horizontal="center" vertical="center"/>
      <protection locked="0"/>
    </xf>
    <xf numFmtId="43" fontId="78" fillId="0" borderId="24" xfId="5" applyFont="1" applyBorder="1" applyAlignment="1" applyProtection="1">
      <alignment horizontal="center" vertical="center"/>
      <protection locked="0"/>
    </xf>
    <xf numFmtId="43" fontId="132" fillId="0" borderId="1" xfId="5" applyFont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43" fontId="0" fillId="0" borderId="1" xfId="5" applyFont="1" applyBorder="1" applyAlignment="1" applyProtection="1">
      <alignment horizontal="center" vertical="center"/>
      <protection locked="0"/>
    </xf>
    <xf numFmtId="43" fontId="0" fillId="0" borderId="2" xfId="5" applyFont="1" applyBorder="1" applyAlignment="1" applyProtection="1">
      <alignment horizontal="center" vertical="center"/>
      <protection locked="0"/>
    </xf>
    <xf numFmtId="170" fontId="78" fillId="0" borderId="66" xfId="5" applyNumberFormat="1" applyFont="1" applyBorder="1" applyAlignment="1" applyProtection="1">
      <alignment horizontal="center" vertical="center"/>
      <protection locked="0"/>
    </xf>
    <xf numFmtId="165" fontId="5" fillId="0" borderId="1" xfId="1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/>
    </xf>
    <xf numFmtId="0" fontId="81" fillId="0" borderId="12" xfId="0" applyFont="1" applyBorder="1" applyAlignment="1" applyProtection="1">
      <alignment horizontal="center" vertical="center"/>
      <protection locked="0"/>
    </xf>
    <xf numFmtId="0" fontId="132" fillId="0" borderId="1" xfId="0" applyFont="1" applyBorder="1" applyAlignment="1" applyProtection="1">
      <alignment horizontal="center" vertical="center" wrapText="1"/>
      <protection locked="0"/>
    </xf>
    <xf numFmtId="43" fontId="22" fillId="0" borderId="1" xfId="5" applyFont="1" applyBorder="1" applyAlignment="1" applyProtection="1">
      <alignment horizontal="center" vertical="center"/>
      <protection locked="0"/>
    </xf>
    <xf numFmtId="43" fontId="0" fillId="0" borderId="66" xfId="5" applyFont="1" applyBorder="1" applyAlignment="1" applyProtection="1">
      <alignment horizontal="center" vertical="center"/>
      <protection locked="0"/>
    </xf>
    <xf numFmtId="43" fontId="78" fillId="0" borderId="67" xfId="5" applyFont="1" applyBorder="1" applyAlignment="1" applyProtection="1">
      <alignment horizontal="center" vertical="center"/>
      <protection locked="0"/>
    </xf>
    <xf numFmtId="43" fontId="22" fillId="0" borderId="2" xfId="5" applyFont="1" applyBorder="1" applyAlignment="1" applyProtection="1">
      <alignment horizontal="center" vertical="center"/>
      <protection locked="0"/>
    </xf>
    <xf numFmtId="43" fontId="0" fillId="0" borderId="3" xfId="5" applyFont="1" applyBorder="1" applyAlignment="1" applyProtection="1">
      <alignment horizontal="center" vertical="center"/>
      <protection locked="0"/>
    </xf>
    <xf numFmtId="43" fontId="81" fillId="0" borderId="32" xfId="5" applyFont="1" applyBorder="1" applyAlignment="1" applyProtection="1">
      <alignment horizontal="center" vertical="center"/>
      <protection locked="0"/>
    </xf>
    <xf numFmtId="43" fontId="81" fillId="0" borderId="20" xfId="5" applyFont="1" applyBorder="1" applyAlignment="1" applyProtection="1">
      <alignment horizontal="center" vertical="center"/>
      <protection locked="0"/>
    </xf>
    <xf numFmtId="43" fontId="81" fillId="0" borderId="21" xfId="5" applyFont="1" applyBorder="1" applyAlignment="1" applyProtection="1">
      <alignment horizontal="center" vertical="center"/>
      <protection locked="0"/>
    </xf>
    <xf numFmtId="43" fontId="78" fillId="0" borderId="66" xfId="5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43" fontId="78" fillId="0" borderId="66" xfId="5" applyFont="1" applyBorder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133" fillId="0" borderId="66" xfId="5" applyFont="1" applyBorder="1" applyAlignment="1" applyProtection="1">
      <alignment horizontal="center" vertical="center"/>
      <protection locked="0"/>
    </xf>
    <xf numFmtId="43" fontId="133" fillId="0" borderId="24" xfId="5" applyFont="1" applyBorder="1" applyAlignment="1" applyProtection="1">
      <alignment horizontal="center" vertical="center"/>
      <protection locked="0"/>
    </xf>
    <xf numFmtId="43" fontId="133" fillId="0" borderId="67" xfId="5" applyFont="1" applyBorder="1" applyAlignment="1" applyProtection="1">
      <alignment horizontal="center" vertical="center"/>
      <protection locked="0"/>
    </xf>
    <xf numFmtId="43" fontId="134" fillId="0" borderId="66" xfId="5" applyFont="1" applyBorder="1" applyAlignment="1" applyProtection="1">
      <alignment horizontal="center" vertical="center"/>
      <protection locked="0"/>
    </xf>
    <xf numFmtId="43" fontId="134" fillId="0" borderId="24" xfId="5" applyFont="1" applyBorder="1" applyAlignment="1" applyProtection="1">
      <alignment horizontal="center" vertical="center"/>
      <protection locked="0"/>
    </xf>
    <xf numFmtId="43" fontId="134" fillId="0" borderId="67" xfId="5" applyFont="1" applyBorder="1" applyAlignment="1" applyProtection="1">
      <alignment horizontal="center" vertical="center"/>
      <protection locked="0"/>
    </xf>
    <xf numFmtId="0" fontId="79" fillId="0" borderId="0" xfId="0" applyFont="1" applyProtection="1">
      <protection locked="0"/>
    </xf>
    <xf numFmtId="0" fontId="18" fillId="0" borderId="63" xfId="0" applyFont="1" applyBorder="1" applyAlignment="1" applyProtection="1">
      <alignment vertical="center" wrapText="1"/>
      <protection locked="0"/>
    </xf>
    <xf numFmtId="165" fontId="18" fillId="2" borderId="63" xfId="0" applyNumberFormat="1" applyFont="1" applyFill="1" applyBorder="1" applyAlignment="1" applyProtection="1">
      <alignment vertical="center" wrapText="1"/>
      <protection locked="0"/>
    </xf>
    <xf numFmtId="165" fontId="122" fillId="2" borderId="63" xfId="0" applyNumberFormat="1" applyFont="1" applyFill="1" applyBorder="1" applyAlignment="1" applyProtection="1">
      <alignment vertical="center" wrapText="1"/>
      <protection locked="0"/>
    </xf>
    <xf numFmtId="165" fontId="122" fillId="26" borderId="63" xfId="0" applyNumberFormat="1" applyFont="1" applyFill="1" applyBorder="1" applyAlignment="1" applyProtection="1">
      <alignment vertical="center" wrapText="1"/>
      <protection locked="0"/>
    </xf>
    <xf numFmtId="164" fontId="18" fillId="13" borderId="64" xfId="6" applyFont="1" applyFill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vertical="center" wrapText="1"/>
      <protection locked="0"/>
    </xf>
    <xf numFmtId="164" fontId="16" fillId="17" borderId="23" xfId="6" applyFont="1" applyFill="1" applyBorder="1" applyAlignment="1" applyProtection="1">
      <alignment horizontal="center" vertical="center" wrapText="1"/>
      <protection locked="0"/>
    </xf>
    <xf numFmtId="164" fontId="16" fillId="33" borderId="23" xfId="6" applyFont="1" applyFill="1" applyBorder="1" applyAlignment="1" applyProtection="1">
      <alignment horizontal="center" wrapText="1"/>
      <protection locked="0"/>
    </xf>
    <xf numFmtId="43" fontId="0" fillId="0" borderId="0" xfId="5" applyFont="1" applyProtection="1">
      <protection locked="0"/>
    </xf>
    <xf numFmtId="43" fontId="22" fillId="0" borderId="0" xfId="5" applyFont="1" applyProtection="1">
      <protection locked="0"/>
    </xf>
    <xf numFmtId="164" fontId="0" fillId="0" borderId="0" xfId="0" applyNumberFormat="1" applyProtection="1">
      <protection locked="0"/>
    </xf>
    <xf numFmtId="43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22" fillId="18" borderId="0" xfId="0" applyNumberFormat="1" applyFont="1" applyFill="1" applyBorder="1" applyAlignment="1">
      <alignment horizontal="center" vertical="center"/>
    </xf>
    <xf numFmtId="43" fontId="22" fillId="9" borderId="1" xfId="0" applyNumberFormat="1" applyFont="1" applyFill="1" applyBorder="1" applyAlignment="1" applyProtection="1">
      <alignment horizontal="center" vertical="center"/>
    </xf>
    <xf numFmtId="43" fontId="22" fillId="2" borderId="1" xfId="0" applyNumberFormat="1" applyFont="1" applyFill="1" applyBorder="1" applyAlignment="1" applyProtection="1">
      <alignment horizontal="center" vertical="center"/>
    </xf>
    <xf numFmtId="43" fontId="22" fillId="21" borderId="17" xfId="0" applyNumberFormat="1" applyFont="1" applyFill="1" applyBorder="1" applyAlignment="1" applyProtection="1">
      <alignment horizontal="center" vertical="center"/>
    </xf>
    <xf numFmtId="43" fontId="22" fillId="21" borderId="17" xfId="0" applyNumberFormat="1" applyFont="1" applyFill="1" applyBorder="1" applyAlignment="1" applyProtection="1">
      <alignment horizontal="center" vertical="center"/>
      <protection locked="0"/>
    </xf>
    <xf numFmtId="43" fontId="22" fillId="21" borderId="19" xfId="0" applyNumberFormat="1" applyFont="1" applyFill="1" applyBorder="1" applyAlignment="1" applyProtection="1">
      <alignment horizontal="center" vertical="center"/>
      <protection locked="0"/>
    </xf>
    <xf numFmtId="43" fontId="22" fillId="3" borderId="1" xfId="0" applyNumberFormat="1" applyFont="1" applyFill="1" applyBorder="1" applyAlignment="1" applyProtection="1">
      <alignment horizontal="center" vertical="center"/>
    </xf>
    <xf numFmtId="43" fontId="22" fillId="3" borderId="33" xfId="0" applyNumberFormat="1" applyFont="1" applyFill="1" applyBorder="1" applyAlignment="1" applyProtection="1">
      <alignment horizontal="center" vertical="center"/>
    </xf>
    <xf numFmtId="43" fontId="22" fillId="18" borderId="1" xfId="0" applyNumberFormat="1" applyFont="1" applyFill="1" applyBorder="1" applyAlignment="1" applyProtection="1">
      <alignment horizontal="center" vertical="center"/>
    </xf>
    <xf numFmtId="43" fontId="22" fillId="18" borderId="33" xfId="0" applyNumberFormat="1" applyFont="1" applyFill="1" applyBorder="1" applyAlignment="1" applyProtection="1">
      <alignment horizontal="center" vertical="center"/>
    </xf>
    <xf numFmtId="43" fontId="0" fillId="27" borderId="1" xfId="5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43" fontId="0" fillId="30" borderId="2" xfId="5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43" fontId="0" fillId="24" borderId="1" xfId="5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43" fontId="0" fillId="24" borderId="3" xfId="5" applyFont="1" applyFill="1" applyBorder="1" applyAlignment="1">
      <alignment horizontal="center" vertical="center"/>
    </xf>
    <xf numFmtId="0" fontId="22" fillId="23" borderId="21" xfId="0" applyFont="1" applyFill="1" applyBorder="1" applyAlignment="1">
      <alignment horizontal="center" vertical="center"/>
    </xf>
    <xf numFmtId="43" fontId="0" fillId="24" borderId="8" xfId="5" applyFont="1" applyFill="1" applyBorder="1" applyAlignment="1">
      <alignment horizontal="center" vertical="center"/>
    </xf>
    <xf numFmtId="43" fontId="0" fillId="27" borderId="10" xfId="5" applyFont="1" applyFill="1" applyBorder="1" applyAlignment="1">
      <alignment horizontal="center" vertical="center"/>
    </xf>
    <xf numFmtId="164" fontId="57" fillId="0" borderId="2" xfId="0" applyNumberFormat="1" applyFont="1" applyBorder="1" applyAlignment="1">
      <alignment horizontal="center" vertical="center"/>
    </xf>
    <xf numFmtId="164" fontId="57" fillId="0" borderId="13" xfId="0" applyNumberFormat="1" applyFont="1" applyBorder="1" applyAlignment="1">
      <alignment horizontal="center" vertical="center"/>
    </xf>
    <xf numFmtId="164" fontId="135" fillId="0" borderId="3" xfId="0" applyNumberFormat="1" applyFont="1" applyBorder="1" applyAlignment="1">
      <alignment horizontal="center" vertical="center"/>
    </xf>
    <xf numFmtId="43" fontId="22" fillId="2" borderId="24" xfId="5" applyFont="1" applyFill="1" applyBorder="1" applyAlignment="1">
      <alignment horizontal="center" vertical="center"/>
    </xf>
    <xf numFmtId="43" fontId="22" fillId="2" borderId="72" xfId="5" applyFont="1" applyFill="1" applyBorder="1" applyAlignment="1">
      <alignment horizontal="center" vertical="center"/>
    </xf>
    <xf numFmtId="0" fontId="22" fillId="23" borderId="5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24" borderId="57" xfId="0" applyFont="1" applyFill="1" applyBorder="1" applyAlignment="1">
      <alignment horizontal="center" vertical="center"/>
    </xf>
    <xf numFmtId="0" fontId="22" fillId="27" borderId="63" xfId="0" applyFont="1" applyFill="1" applyBorder="1" applyAlignment="1">
      <alignment horizontal="center" vertical="center"/>
    </xf>
    <xf numFmtId="164" fontId="135" fillId="0" borderId="0" xfId="0" applyNumberFormat="1" applyFont="1" applyBorder="1" applyAlignment="1">
      <alignment horizontal="center" vertical="center"/>
    </xf>
    <xf numFmtId="43" fontId="22" fillId="27" borderId="1" xfId="5" applyFont="1" applyFill="1" applyBorder="1" applyAlignment="1">
      <alignment horizontal="center" vertical="center"/>
    </xf>
    <xf numFmtId="43" fontId="135" fillId="0" borderId="5" xfId="0" applyNumberFormat="1" applyFont="1" applyBorder="1" applyAlignment="1">
      <alignment horizontal="center" vertical="center"/>
    </xf>
    <xf numFmtId="43" fontId="135" fillId="0" borderId="7" xfId="0" applyNumberFormat="1" applyFont="1" applyBorder="1" applyAlignment="1">
      <alignment horizontal="center" vertical="center"/>
    </xf>
    <xf numFmtId="43" fontId="135" fillId="0" borderId="0" xfId="0" applyNumberFormat="1" applyFont="1" applyBorder="1" applyAlignment="1">
      <alignment horizontal="center" vertical="center"/>
    </xf>
    <xf numFmtId="43" fontId="135" fillId="0" borderId="15" xfId="0" applyNumberFormat="1" applyFont="1" applyBorder="1" applyAlignment="1">
      <alignment horizontal="center" vertical="center"/>
    </xf>
    <xf numFmtId="43" fontId="135" fillId="0" borderId="4" xfId="0" applyNumberFormat="1" applyFont="1" applyBorder="1" applyAlignment="1">
      <alignment horizontal="center" vertical="center"/>
    </xf>
    <xf numFmtId="43" fontId="135" fillId="0" borderId="9" xfId="0" applyNumberFormat="1" applyFont="1" applyBorder="1" applyAlignment="1">
      <alignment horizontal="center" vertical="center"/>
    </xf>
    <xf numFmtId="43" fontId="22" fillId="24" borderId="17" xfId="5" applyFont="1" applyFill="1" applyBorder="1" applyAlignment="1">
      <alignment horizontal="center" vertical="center"/>
    </xf>
    <xf numFmtId="43" fontId="22" fillId="24" borderId="19" xfId="5" applyFont="1" applyFill="1" applyBorder="1" applyAlignment="1">
      <alignment horizontal="center" vertical="center"/>
    </xf>
    <xf numFmtId="43" fontId="22" fillId="27" borderId="33" xfId="5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43" fontId="135" fillId="0" borderId="10" xfId="0" applyNumberFormat="1" applyFont="1" applyBorder="1" applyAlignment="1">
      <alignment horizontal="center" vertical="center"/>
    </xf>
    <xf numFmtId="43" fontId="135" fillId="0" borderId="11" xfId="0" applyNumberFormat="1" applyFont="1" applyBorder="1" applyAlignment="1">
      <alignment horizontal="center" vertical="center"/>
    </xf>
    <xf numFmtId="43" fontId="135" fillId="0" borderId="12" xfId="0" applyNumberFormat="1" applyFont="1" applyBorder="1" applyAlignment="1">
      <alignment horizontal="center" vertical="center"/>
    </xf>
    <xf numFmtId="0" fontId="22" fillId="23" borderId="2" xfId="0" applyNumberFormat="1" applyFont="1" applyFill="1" applyBorder="1" applyAlignment="1">
      <alignment horizontal="center" vertical="center"/>
    </xf>
    <xf numFmtId="0" fontId="22" fillId="29" borderId="16" xfId="0" applyFont="1" applyFill="1" applyBorder="1" applyAlignment="1">
      <alignment horizontal="center" vertical="center"/>
    </xf>
    <xf numFmtId="0" fontId="22" fillId="29" borderId="66" xfId="0" applyFont="1" applyFill="1" applyBorder="1" applyAlignment="1">
      <alignment horizontal="center" vertical="center"/>
    </xf>
    <xf numFmtId="43" fontId="22" fillId="0" borderId="24" xfId="0" applyNumberFormat="1" applyFont="1" applyBorder="1" applyAlignment="1">
      <alignment horizontal="center" vertical="center"/>
    </xf>
    <xf numFmtId="43" fontId="22" fillId="0" borderId="67" xfId="0" applyNumberFormat="1" applyFont="1" applyBorder="1" applyAlignment="1">
      <alignment horizontal="center" vertical="center"/>
    </xf>
    <xf numFmtId="43" fontId="22" fillId="11" borderId="3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43" fontId="81" fillId="0" borderId="17" xfId="0" applyNumberFormat="1" applyFont="1" applyBorder="1" applyAlignment="1">
      <alignment horizontal="center" vertical="center"/>
    </xf>
    <xf numFmtId="43" fontId="81" fillId="0" borderId="19" xfId="0" applyNumberFormat="1" applyFont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43" fontId="22" fillId="13" borderId="21" xfId="0" applyNumberFormat="1" applyFont="1" applyFill="1" applyBorder="1" applyAlignment="1">
      <alignment horizontal="center" vertical="center"/>
    </xf>
    <xf numFmtId="43" fontId="22" fillId="13" borderId="23" xfId="0" applyNumberFormat="1" applyFont="1" applyFill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43" fontId="0" fillId="31" borderId="2" xfId="5" applyFont="1" applyFill="1" applyBorder="1" applyAlignment="1">
      <alignment horizontal="center" vertical="center"/>
    </xf>
    <xf numFmtId="43" fontId="0" fillId="31" borderId="6" xfId="5" applyFont="1" applyFill="1" applyBorder="1" applyAlignment="1">
      <alignment horizontal="center" vertical="center"/>
    </xf>
    <xf numFmtId="0" fontId="22" fillId="31" borderId="64" xfId="0" applyFont="1" applyFill="1" applyBorder="1" applyAlignment="1">
      <alignment horizontal="center" vertical="center"/>
    </xf>
    <xf numFmtId="43" fontId="22" fillId="31" borderId="21" xfId="5" applyFont="1" applyFill="1" applyBorder="1" applyAlignment="1">
      <alignment horizontal="center" vertical="center"/>
    </xf>
    <xf numFmtId="43" fontId="22" fillId="31" borderId="23" xfId="5" applyFont="1" applyFill="1" applyBorder="1" applyAlignment="1">
      <alignment horizontal="center" vertical="center"/>
    </xf>
    <xf numFmtId="43" fontId="81" fillId="4" borderId="24" xfId="0" applyNumberFormat="1" applyFont="1" applyFill="1" applyBorder="1" applyAlignment="1">
      <alignment horizontal="center" vertical="center"/>
    </xf>
    <xf numFmtId="43" fontId="81" fillId="9" borderId="1" xfId="0" applyNumberFormat="1" applyFont="1" applyFill="1" applyBorder="1" applyAlignment="1" applyProtection="1">
      <alignment horizontal="center" vertical="center"/>
    </xf>
    <xf numFmtId="43" fontId="22" fillId="19" borderId="2" xfId="0" applyNumberFormat="1" applyFont="1" applyFill="1" applyBorder="1" applyAlignment="1" applyProtection="1">
      <alignment horizontal="center" vertical="center"/>
    </xf>
    <xf numFmtId="43" fontId="22" fillId="27" borderId="18" xfId="0" applyNumberFormat="1" applyFont="1" applyFill="1" applyBorder="1" applyAlignment="1" applyProtection="1">
      <alignment horizontal="center" vertical="center"/>
    </xf>
    <xf numFmtId="43" fontId="22" fillId="27" borderId="35" xfId="0" applyNumberFormat="1" applyFont="1" applyFill="1" applyBorder="1" applyAlignment="1" applyProtection="1">
      <alignment horizontal="center" vertical="center"/>
    </xf>
    <xf numFmtId="43" fontId="22" fillId="2" borderId="33" xfId="0" applyNumberFormat="1" applyFont="1" applyFill="1" applyBorder="1" applyAlignment="1" applyProtection="1">
      <alignment horizontal="center" vertical="center"/>
    </xf>
    <xf numFmtId="43" fontId="81" fillId="9" borderId="33" xfId="0" applyNumberFormat="1" applyFont="1" applyFill="1" applyBorder="1" applyAlignment="1" applyProtection="1">
      <alignment horizontal="center" vertical="center"/>
    </xf>
    <xf numFmtId="43" fontId="22" fillId="9" borderId="33" xfId="0" applyNumberFormat="1" applyFont="1" applyFill="1" applyBorder="1" applyAlignment="1" applyProtection="1">
      <alignment horizontal="center" vertical="center"/>
    </xf>
    <xf numFmtId="43" fontId="22" fillId="9" borderId="21" xfId="0" applyNumberFormat="1" applyFont="1" applyFill="1" applyBorder="1" applyAlignment="1" applyProtection="1">
      <alignment horizontal="center" vertical="center"/>
    </xf>
    <xf numFmtId="0" fontId="22" fillId="27" borderId="6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64" fontId="57" fillId="0" borderId="0" xfId="0" applyNumberFormat="1" applyFont="1" applyAlignment="1">
      <alignment horizontal="center" vertical="center"/>
    </xf>
    <xf numFmtId="43" fontId="57" fillId="0" borderId="0" xfId="0" applyNumberFormat="1" applyFont="1" applyAlignment="1">
      <alignment horizontal="center" vertical="center"/>
    </xf>
    <xf numFmtId="43" fontId="22" fillId="30" borderId="21" xfId="0" applyNumberFormat="1" applyFont="1" applyFill="1" applyBorder="1" applyAlignment="1" applyProtection="1">
      <alignment horizontal="center" vertical="center"/>
      <protection locked="0"/>
    </xf>
    <xf numFmtId="43" fontId="22" fillId="30" borderId="23" xfId="0" applyNumberFormat="1" applyFont="1" applyFill="1" applyBorder="1" applyAlignment="1" applyProtection="1">
      <alignment horizontal="center" vertical="center"/>
      <protection locked="0"/>
    </xf>
    <xf numFmtId="0" fontId="0" fillId="37" borderId="0" xfId="0" applyFont="1" applyFill="1" applyAlignment="1">
      <alignment horizontal="center" vertical="center"/>
    </xf>
    <xf numFmtId="0" fontId="82" fillId="0" borderId="60" xfId="0" applyFont="1" applyBorder="1" applyAlignment="1">
      <alignment horizontal="center" vertical="center"/>
    </xf>
    <xf numFmtId="43" fontId="82" fillId="0" borderId="69" xfId="0" applyNumberFormat="1" applyFont="1" applyBorder="1" applyAlignment="1">
      <alignment horizontal="center" vertical="center"/>
    </xf>
    <xf numFmtId="0" fontId="22" fillId="23" borderId="17" xfId="0" applyFont="1" applyFill="1" applyBorder="1" applyAlignment="1">
      <alignment horizontal="center" vertical="center"/>
    </xf>
    <xf numFmtId="0" fontId="22" fillId="23" borderId="19" xfId="0" applyFont="1" applyFill="1" applyBorder="1" applyAlignment="1">
      <alignment horizontal="center" vertical="center"/>
    </xf>
    <xf numFmtId="43" fontId="22" fillId="19" borderId="40" xfId="0" applyNumberFormat="1" applyFont="1" applyFill="1" applyBorder="1" applyAlignment="1" applyProtection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43" fontId="22" fillId="11" borderId="21" xfId="0" applyNumberFormat="1" applyFont="1" applyFill="1" applyBorder="1" applyAlignment="1" applyProtection="1">
      <alignment horizontal="center" vertical="center"/>
    </xf>
    <xf numFmtId="164" fontId="135" fillId="0" borderId="0" xfId="0" applyNumberFormat="1" applyFont="1" applyAlignment="1">
      <alignment horizontal="center" vertical="center"/>
    </xf>
    <xf numFmtId="43" fontId="109" fillId="0" borderId="0" xfId="1" applyNumberFormat="1" applyFont="1" applyAlignment="1" applyProtection="1">
      <alignment horizontal="center" vertical="center"/>
    </xf>
    <xf numFmtId="43" fontId="76" fillId="0" borderId="1" xfId="1" applyNumberFormat="1" applyFont="1" applyBorder="1" applyAlignment="1" applyProtection="1">
      <alignment horizontal="center" vertical="center"/>
    </xf>
    <xf numFmtId="43" fontId="138" fillId="0" borderId="0" xfId="1" applyNumberFormat="1" applyFont="1" applyAlignment="1" applyProtection="1">
      <alignment vertical="center"/>
    </xf>
    <xf numFmtId="43" fontId="10" fillId="2" borderId="2" xfId="5" applyFont="1" applyFill="1" applyBorder="1" applyAlignment="1" applyProtection="1">
      <alignment horizontal="center" vertical="center"/>
    </xf>
    <xf numFmtId="43" fontId="69" fillId="4" borderId="1" xfId="0" applyNumberFormat="1" applyFont="1" applyFill="1" applyBorder="1" applyAlignment="1" applyProtection="1">
      <alignment vertical="center"/>
    </xf>
    <xf numFmtId="0" fontId="16" fillId="9" borderId="0" xfId="0" applyFont="1" applyFill="1" applyAlignment="1" applyProtection="1">
      <alignment horizontal="right"/>
    </xf>
    <xf numFmtId="0" fontId="1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19" fillId="0" borderId="0" xfId="0" applyFont="1" applyAlignment="1" applyProtection="1">
      <alignment vertical="center"/>
    </xf>
    <xf numFmtId="0" fontId="65" fillId="0" borderId="13" xfId="0" applyFont="1" applyBorder="1" applyAlignment="1" applyProtection="1">
      <alignment horizontal="center" vertical="center" wrapText="1"/>
      <protection locked="0"/>
    </xf>
    <xf numFmtId="0" fontId="67" fillId="7" borderId="3" xfId="0" applyFont="1" applyFill="1" applyBorder="1" applyAlignment="1" applyProtection="1">
      <alignment vertical="center"/>
      <protection locked="0"/>
    </xf>
    <xf numFmtId="43" fontId="69" fillId="7" borderId="3" xfId="0" applyNumberFormat="1" applyFont="1" applyFill="1" applyBorder="1" applyAlignment="1" applyProtection="1">
      <alignment horizontal="center" vertical="center"/>
    </xf>
    <xf numFmtId="43" fontId="69" fillId="7" borderId="3" xfId="0" applyNumberFormat="1" applyFont="1" applyFill="1" applyBorder="1" applyAlignment="1" applyProtection="1">
      <alignment horizontal="center" vertical="center"/>
      <protection locked="0"/>
    </xf>
    <xf numFmtId="43" fontId="69" fillId="7" borderId="3" xfId="0" applyNumberFormat="1" applyFont="1" applyFill="1" applyBorder="1" applyAlignment="1" applyProtection="1">
      <alignment vertical="center"/>
      <protection locked="0"/>
    </xf>
    <xf numFmtId="43" fontId="65" fillId="7" borderId="3" xfId="0" applyNumberFormat="1" applyFont="1" applyFill="1" applyBorder="1" applyAlignment="1" applyProtection="1">
      <alignment vertical="center"/>
      <protection locked="0"/>
    </xf>
    <xf numFmtId="0" fontId="64" fillId="4" borderId="17" xfId="0" applyFont="1" applyFill="1" applyBorder="1" applyAlignment="1" applyProtection="1">
      <alignment horizontal="center" vertical="center"/>
    </xf>
    <xf numFmtId="43" fontId="69" fillId="4" borderId="17" xfId="0" applyNumberFormat="1" applyFont="1" applyFill="1" applyBorder="1" applyAlignment="1" applyProtection="1">
      <alignment horizontal="center" vertical="center"/>
    </xf>
    <xf numFmtId="43" fontId="69" fillId="4" borderId="19" xfId="0" applyNumberFormat="1" applyFont="1" applyFill="1" applyBorder="1" applyAlignment="1" applyProtection="1">
      <alignment horizontal="center" vertical="center"/>
    </xf>
    <xf numFmtId="0" fontId="65" fillId="2" borderId="33" xfId="0" applyFont="1" applyFill="1" applyBorder="1" applyAlignment="1" applyProtection="1">
      <alignment horizontal="center" vertical="center"/>
      <protection locked="0"/>
    </xf>
    <xf numFmtId="43" fontId="65" fillId="0" borderId="33" xfId="0" applyNumberFormat="1" applyFont="1" applyBorder="1" applyAlignment="1" applyProtection="1">
      <alignment horizontal="center" vertical="center"/>
      <protection locked="0"/>
    </xf>
    <xf numFmtId="43" fontId="69" fillId="6" borderId="33" xfId="0" applyNumberFormat="1" applyFont="1" applyFill="1" applyBorder="1" applyAlignment="1" applyProtection="1">
      <alignment horizontal="center" vertical="center"/>
    </xf>
    <xf numFmtId="43" fontId="65" fillId="9" borderId="33" xfId="0" applyNumberFormat="1" applyFont="1" applyFill="1" applyBorder="1" applyAlignment="1" applyProtection="1">
      <alignment horizontal="center" vertical="center"/>
      <protection locked="0"/>
    </xf>
    <xf numFmtId="0" fontId="67" fillId="6" borderId="21" xfId="0" applyFont="1" applyFill="1" applyBorder="1" applyAlignment="1" applyProtection="1">
      <alignment horizontal="center" vertical="center"/>
      <protection locked="0"/>
    </xf>
    <xf numFmtId="43" fontId="69" fillId="18" borderId="21" xfId="0" applyNumberFormat="1" applyFont="1" applyFill="1" applyBorder="1" applyAlignment="1" applyProtection="1">
      <alignment horizontal="center" vertical="center"/>
    </xf>
    <xf numFmtId="43" fontId="69" fillId="18" borderId="21" xfId="0" applyNumberFormat="1" applyFont="1" applyFill="1" applyBorder="1" applyAlignment="1" applyProtection="1">
      <alignment horizontal="center" vertical="center"/>
      <protection locked="0"/>
    </xf>
    <xf numFmtId="0" fontId="5" fillId="9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170" fontId="78" fillId="0" borderId="66" xfId="5" applyNumberFormat="1" applyFont="1" applyBorder="1" applyAlignment="1" applyProtection="1">
      <alignment horizontal="center" vertical="center"/>
    </xf>
    <xf numFmtId="43" fontId="78" fillId="0" borderId="24" xfId="5" applyFont="1" applyBorder="1" applyAlignment="1" applyProtection="1">
      <alignment horizontal="center" vertical="center"/>
    </xf>
    <xf numFmtId="43" fontId="78" fillId="0" borderId="67" xfId="5" applyFont="1" applyBorder="1" applyAlignment="1" applyProtection="1">
      <alignment horizontal="center" vertical="center"/>
    </xf>
    <xf numFmtId="43" fontId="81" fillId="0" borderId="44" xfId="5" applyFont="1" applyBorder="1" applyAlignment="1" applyProtection="1">
      <alignment horizontal="center" vertical="center"/>
    </xf>
    <xf numFmtId="43" fontId="81" fillId="0" borderId="16" xfId="5" applyFont="1" applyBorder="1" applyAlignment="1" applyProtection="1">
      <alignment horizontal="center" vertical="center"/>
    </xf>
    <xf numFmtId="43" fontId="81" fillId="0" borderId="17" xfId="5" applyFont="1" applyBorder="1" applyAlignment="1" applyProtection="1">
      <alignment horizontal="center" vertical="center"/>
    </xf>
    <xf numFmtId="43" fontId="81" fillId="0" borderId="35" xfId="5" applyFont="1" applyBorder="1" applyAlignment="1" applyProtection="1">
      <alignment horizontal="center" vertical="center"/>
    </xf>
    <xf numFmtId="43" fontId="81" fillId="0" borderId="45" xfId="5" applyFont="1" applyBorder="1" applyAlignment="1" applyProtection="1">
      <alignment horizontal="center" vertical="center"/>
    </xf>
    <xf numFmtId="43" fontId="81" fillId="0" borderId="32" xfId="5" applyFont="1" applyBorder="1" applyAlignment="1" applyProtection="1">
      <alignment horizontal="center" vertical="center"/>
    </xf>
    <xf numFmtId="43" fontId="81" fillId="0" borderId="1" xfId="5" applyFont="1" applyBorder="1" applyAlignment="1" applyProtection="1">
      <alignment horizontal="center" vertical="center"/>
    </xf>
    <xf numFmtId="43" fontId="81" fillId="0" borderId="33" xfId="5" applyFont="1" applyBorder="1" applyAlignment="1" applyProtection="1">
      <alignment horizontal="center" vertical="center"/>
    </xf>
    <xf numFmtId="43" fontId="78" fillId="0" borderId="25" xfId="5" applyFont="1" applyFill="1" applyBorder="1" applyAlignment="1" applyProtection="1">
      <alignment horizontal="center" vertical="center"/>
    </xf>
    <xf numFmtId="43" fontId="78" fillId="0" borderId="66" xfId="5" applyFont="1" applyBorder="1" applyAlignment="1" applyProtection="1">
      <alignment horizontal="center" vertical="center"/>
    </xf>
    <xf numFmtId="0" fontId="81" fillId="0" borderId="9" xfId="0" applyFont="1" applyBorder="1" applyAlignment="1" applyProtection="1">
      <alignment horizontal="center" vertical="center"/>
      <protection locked="0"/>
    </xf>
    <xf numFmtId="0" fontId="81" fillId="0" borderId="27" xfId="0" applyFont="1" applyBorder="1" applyAlignment="1" applyProtection="1">
      <alignment horizontal="center" vertical="center"/>
      <protection locked="0"/>
    </xf>
    <xf numFmtId="0" fontId="81" fillId="0" borderId="31" xfId="0" applyFont="1" applyBorder="1" applyAlignment="1" applyProtection="1">
      <alignment horizontal="center" vertical="center"/>
      <protection locked="0"/>
    </xf>
    <xf numFmtId="0" fontId="81" fillId="0" borderId="71" xfId="0" applyFont="1" applyBorder="1" applyAlignment="1" applyProtection="1">
      <alignment horizontal="center" vertical="center"/>
      <protection locked="0"/>
    </xf>
    <xf numFmtId="43" fontId="81" fillId="0" borderId="37" xfId="5" applyFont="1" applyBorder="1" applyAlignment="1" applyProtection="1">
      <alignment horizontal="center" vertical="center"/>
    </xf>
    <xf numFmtId="43" fontId="81" fillId="0" borderId="17" xfId="0" applyNumberFormat="1" applyFont="1" applyBorder="1" applyAlignment="1" applyProtection="1">
      <alignment horizontal="center" vertical="center"/>
    </xf>
    <xf numFmtId="43" fontId="78" fillId="0" borderId="17" xfId="5" applyFont="1" applyBorder="1" applyAlignment="1" applyProtection="1">
      <alignment horizontal="center" vertical="center"/>
    </xf>
    <xf numFmtId="43" fontId="81" fillId="0" borderId="19" xfId="5" applyFont="1" applyBorder="1" applyAlignment="1" applyProtection="1">
      <alignment horizontal="center" vertical="center"/>
    </xf>
    <xf numFmtId="43" fontId="81" fillId="0" borderId="43" xfId="5" applyFont="1" applyBorder="1" applyAlignment="1" applyProtection="1">
      <alignment horizontal="center" vertical="center"/>
    </xf>
    <xf numFmtId="43" fontId="81" fillId="0" borderId="3" xfId="0" applyNumberFormat="1" applyFont="1" applyBorder="1" applyAlignment="1" applyProtection="1">
      <alignment horizontal="center" vertical="center"/>
    </xf>
    <xf numFmtId="43" fontId="78" fillId="0" borderId="1" xfId="5" applyFont="1" applyBorder="1" applyAlignment="1" applyProtection="1">
      <alignment horizontal="center" vertical="center"/>
    </xf>
    <xf numFmtId="43" fontId="81" fillId="0" borderId="22" xfId="0" applyNumberFormat="1" applyFont="1" applyBorder="1" applyAlignment="1" applyProtection="1">
      <alignment horizontal="center" vertical="center"/>
    </xf>
    <xf numFmtId="43" fontId="78" fillId="0" borderId="75" xfId="5" applyFont="1" applyFill="1" applyBorder="1" applyAlignment="1" applyProtection="1">
      <alignment horizontal="center" vertical="center"/>
    </xf>
    <xf numFmtId="43" fontId="78" fillId="0" borderId="24" xfId="0" applyNumberFormat="1" applyFont="1" applyBorder="1" applyAlignment="1" applyProtection="1">
      <alignment horizontal="center" vertical="center"/>
    </xf>
    <xf numFmtId="43" fontId="81" fillId="0" borderId="67" xfId="5" applyFont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04" fillId="0" borderId="2" xfId="0" applyFont="1" applyBorder="1" applyAlignment="1" applyProtection="1">
      <alignment horizontal="center" vertical="center"/>
    </xf>
    <xf numFmtId="0" fontId="78" fillId="0" borderId="0" xfId="0" applyFont="1" applyAlignment="1">
      <alignment vertical="center"/>
    </xf>
    <xf numFmtId="0" fontId="78" fillId="0" borderId="0" xfId="0" applyFont="1" applyAlignment="1" applyProtection="1">
      <alignment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43" fontId="56" fillId="0" borderId="0" xfId="5" applyFont="1" applyAlignment="1" applyProtection="1">
      <alignment vertical="center"/>
    </xf>
    <xf numFmtId="43" fontId="35" fillId="0" borderId="1" xfId="0" applyNumberFormat="1" applyFont="1" applyBorder="1" applyAlignment="1" applyProtection="1">
      <alignment horizontal="center" vertical="center"/>
      <protection locked="0"/>
    </xf>
    <xf numFmtId="43" fontId="35" fillId="0" borderId="3" xfId="0" applyNumberFormat="1" applyFont="1" applyBorder="1" applyAlignment="1" applyProtection="1">
      <alignment horizontal="center" vertical="center"/>
      <protection locked="0"/>
    </xf>
    <xf numFmtId="0" fontId="104" fillId="0" borderId="58" xfId="0" applyFont="1" applyBorder="1" applyAlignment="1" applyProtection="1">
      <alignment horizontal="center" vertical="center"/>
    </xf>
    <xf numFmtId="43" fontId="35" fillId="0" borderId="17" xfId="0" applyNumberFormat="1" applyFont="1" applyBorder="1" applyAlignment="1" applyProtection="1">
      <alignment horizontal="center" vertical="center"/>
      <protection locked="0"/>
    </xf>
    <xf numFmtId="0" fontId="117" fillId="0" borderId="33" xfId="0" applyFont="1" applyBorder="1" applyAlignment="1" applyProtection="1">
      <alignment horizontal="left" vertical="center"/>
      <protection locked="0"/>
    </xf>
    <xf numFmtId="43" fontId="35" fillId="0" borderId="21" xfId="0" applyNumberFormat="1" applyFont="1" applyBorder="1" applyAlignment="1" applyProtection="1">
      <alignment horizontal="center" vertical="center"/>
      <protection locked="0"/>
    </xf>
    <xf numFmtId="0" fontId="117" fillId="0" borderId="23" xfId="0" applyFont="1" applyBorder="1" applyAlignment="1" applyProtection="1">
      <alignment horizontal="left" vertical="center"/>
      <protection locked="0"/>
    </xf>
    <xf numFmtId="0" fontId="117" fillId="0" borderId="19" xfId="0" applyFont="1" applyBorder="1" applyAlignment="1" applyProtection="1">
      <alignment horizontal="left" vertical="center"/>
      <protection locked="0"/>
    </xf>
    <xf numFmtId="43" fontId="35" fillId="13" borderId="1" xfId="0" applyNumberFormat="1" applyFont="1" applyFill="1" applyBorder="1" applyAlignment="1" applyProtection="1">
      <alignment horizontal="center" vertical="center"/>
      <protection locked="0"/>
    </xf>
    <xf numFmtId="43" fontId="35" fillId="2" borderId="17" xfId="0" applyNumberFormat="1" applyFont="1" applyFill="1" applyBorder="1" applyAlignment="1" applyProtection="1">
      <alignment horizontal="center" vertical="center"/>
      <protection locked="0"/>
    </xf>
    <xf numFmtId="0" fontId="117" fillId="2" borderId="19" xfId="0" applyFont="1" applyFill="1" applyBorder="1" applyAlignment="1" applyProtection="1">
      <alignment horizontal="left" vertical="center"/>
      <protection locked="0"/>
    </xf>
    <xf numFmtId="43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117" fillId="2" borderId="33" xfId="0" applyFont="1" applyFill="1" applyBorder="1" applyAlignment="1" applyProtection="1">
      <alignment horizontal="left" vertical="center"/>
      <protection locked="0"/>
    </xf>
    <xf numFmtId="43" fontId="35" fillId="2" borderId="21" xfId="0" applyNumberFormat="1" applyFont="1" applyFill="1" applyBorder="1" applyAlignment="1" applyProtection="1">
      <alignment horizontal="center" vertical="center"/>
      <protection locked="0"/>
    </xf>
    <xf numFmtId="0" fontId="117" fillId="2" borderId="23" xfId="0" applyFont="1" applyFill="1" applyBorder="1" applyAlignment="1" applyProtection="1">
      <alignment horizontal="left" vertical="center"/>
      <protection locked="0"/>
    </xf>
    <xf numFmtId="0" fontId="104" fillId="0" borderId="0" xfId="0" applyFont="1" applyBorder="1" applyAlignment="1" applyProtection="1">
      <alignment horizontal="center" vertical="center"/>
    </xf>
    <xf numFmtId="0" fontId="104" fillId="0" borderId="1" xfId="0" applyFont="1" applyBorder="1" applyAlignment="1" applyProtection="1">
      <alignment horizontal="center"/>
    </xf>
    <xf numFmtId="0" fontId="104" fillId="0" borderId="2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43" fontId="35" fillId="0" borderId="0" xfId="0" applyNumberFormat="1" applyFont="1" applyBorder="1" applyAlignment="1" applyProtection="1">
      <alignment horizontal="center"/>
    </xf>
    <xf numFmtId="0" fontId="117" fillId="0" borderId="0" xfId="0" applyFont="1" applyBorder="1" applyAlignment="1" applyProtection="1">
      <alignment horizontal="left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33" xfId="0" applyFont="1" applyBorder="1" applyAlignment="1" applyProtection="1">
      <alignment horizontal="left" vertical="center"/>
      <protection locked="0"/>
    </xf>
    <xf numFmtId="0" fontId="104" fillId="13" borderId="1" xfId="0" applyFont="1" applyFill="1" applyBorder="1" applyAlignment="1" applyProtection="1">
      <alignment horizontal="center" vertical="center"/>
    </xf>
    <xf numFmtId="0" fontId="35" fillId="0" borderId="1" xfId="0" applyFont="1" applyBorder="1" applyAlignment="1" applyProtection="1">
      <alignment horizontal="left" vertical="center"/>
    </xf>
    <xf numFmtId="43" fontId="35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104" fillId="24" borderId="1" xfId="0" applyFont="1" applyFill="1" applyBorder="1" applyAlignment="1" applyProtection="1">
      <alignment horizontal="center" vertical="center"/>
    </xf>
    <xf numFmtId="43" fontId="35" fillId="24" borderId="1" xfId="0" applyNumberFormat="1" applyFont="1" applyFill="1" applyBorder="1" applyAlignment="1" applyProtection="1">
      <alignment horizontal="center" vertical="center"/>
      <protection locked="0"/>
    </xf>
    <xf numFmtId="0" fontId="117" fillId="0" borderId="76" xfId="0" applyFont="1" applyBorder="1" applyAlignment="1" applyProtection="1">
      <alignment horizontal="left" vertical="center"/>
      <protection locked="0"/>
    </xf>
    <xf numFmtId="43" fontId="35" fillId="0" borderId="2" xfId="0" applyNumberFormat="1" applyFont="1" applyBorder="1" applyAlignment="1" applyProtection="1">
      <alignment horizontal="center" vertical="center"/>
      <protection locked="0"/>
    </xf>
    <xf numFmtId="0" fontId="117" fillId="0" borderId="40" xfId="0" applyFont="1" applyBorder="1" applyAlignment="1" applyProtection="1">
      <alignment horizontal="left" vertical="center"/>
      <protection locked="0"/>
    </xf>
    <xf numFmtId="0" fontId="104" fillId="0" borderId="20" xfId="0" applyFont="1" applyBorder="1" applyAlignment="1" applyProtection="1">
      <alignment horizontal="center" vertical="center"/>
    </xf>
    <xf numFmtId="0" fontId="104" fillId="0" borderId="1" xfId="0" applyFont="1" applyBorder="1" applyAlignment="1" applyProtection="1">
      <alignment horizontal="center" vertical="center"/>
    </xf>
    <xf numFmtId="0" fontId="104" fillId="0" borderId="17" xfId="0" applyFont="1" applyBorder="1" applyAlignment="1" applyProtection="1">
      <alignment horizontal="center" vertical="center"/>
    </xf>
    <xf numFmtId="0" fontId="104" fillId="0" borderId="21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/>
      <protection locked="0"/>
    </xf>
    <xf numFmtId="0" fontId="104" fillId="0" borderId="3" xfId="0" applyFont="1" applyBorder="1" applyAlignment="1" applyProtection="1">
      <alignment horizontal="center" vertical="center"/>
    </xf>
    <xf numFmtId="43" fontId="9" fillId="9" borderId="1" xfId="0" applyNumberFormat="1" applyFont="1" applyFill="1" applyBorder="1" applyAlignment="1" applyProtection="1">
      <alignment horizontal="center" vertical="center"/>
      <protection locked="0"/>
    </xf>
    <xf numFmtId="43" fontId="37" fillId="2" borderId="1" xfId="1" applyNumberFormat="1" applyFont="1" applyFill="1" applyBorder="1" applyAlignment="1" applyProtection="1">
      <alignment vertical="center"/>
      <protection locked="0"/>
    </xf>
    <xf numFmtId="0" fontId="38" fillId="13" borderId="1" xfId="1" applyFont="1" applyFill="1" applyBorder="1" applyAlignment="1">
      <alignment horizontal="center" vertical="center"/>
    </xf>
    <xf numFmtId="0" fontId="93" fillId="0" borderId="0" xfId="1" applyFont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/>
    </xf>
    <xf numFmtId="43" fontId="22" fillId="0" borderId="1" xfId="0" applyNumberFormat="1" applyFont="1" applyBorder="1" applyAlignment="1" applyProtection="1">
      <alignment horizontal="center" vertical="center"/>
    </xf>
    <xf numFmtId="0" fontId="140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/>
    </xf>
    <xf numFmtId="164" fontId="22" fillId="0" borderId="0" xfId="0" applyNumberFormat="1" applyFont="1" applyProtection="1">
      <protection locked="0"/>
    </xf>
    <xf numFmtId="43" fontId="18" fillId="0" borderId="0" xfId="5" applyFont="1" applyAlignment="1">
      <alignment wrapText="1"/>
    </xf>
    <xf numFmtId="0" fontId="38" fillId="0" borderId="0" xfId="1" applyFont="1" applyAlignment="1" applyProtection="1">
      <alignment horizontal="right" vertical="center"/>
    </xf>
    <xf numFmtId="14" fontId="37" fillId="9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43" fontId="22" fillId="0" borderId="0" xfId="0" applyNumberFormat="1" applyFont="1" applyAlignment="1" applyProtection="1">
      <alignment horizontal="left"/>
      <protection locked="0"/>
    </xf>
    <xf numFmtId="43" fontId="0" fillId="0" borderId="1" xfId="0" applyNumberFormat="1" applyBorder="1" applyProtection="1">
      <protection locked="0"/>
    </xf>
    <xf numFmtId="43" fontId="22" fillId="0" borderId="1" xfId="0" applyNumberFormat="1" applyFont="1" applyBorder="1" applyProtection="1">
      <protection locked="0"/>
    </xf>
    <xf numFmtId="0" fontId="81" fillId="0" borderId="1" xfId="0" applyFont="1" applyBorder="1" applyAlignment="1" applyProtection="1">
      <alignment horizontal="center"/>
      <protection locked="0"/>
    </xf>
    <xf numFmtId="43" fontId="0" fillId="0" borderId="3" xfId="0" applyNumberFormat="1" applyBorder="1" applyProtection="1">
      <protection locked="0"/>
    </xf>
    <xf numFmtId="0" fontId="78" fillId="0" borderId="16" xfId="0" applyFont="1" applyBorder="1" applyProtection="1">
      <protection locked="0"/>
    </xf>
    <xf numFmtId="43" fontId="0" fillId="0" borderId="19" xfId="5" applyFont="1" applyBorder="1" applyAlignment="1" applyProtection="1">
      <alignment horizontal="center"/>
      <protection locked="0"/>
    </xf>
    <xf numFmtId="0" fontId="78" fillId="0" borderId="20" xfId="0" applyFont="1" applyBorder="1" applyProtection="1">
      <protection locked="0"/>
    </xf>
    <xf numFmtId="43" fontId="0" fillId="0" borderId="23" xfId="5" applyFont="1" applyBorder="1" applyAlignment="1" applyProtection="1">
      <alignment horizontal="center"/>
      <protection locked="0"/>
    </xf>
    <xf numFmtId="0" fontId="145" fillId="0" borderId="16" xfId="0" applyFont="1" applyBorder="1" applyAlignment="1" applyProtection="1">
      <alignment horizontal="center"/>
      <protection locked="0"/>
    </xf>
    <xf numFmtId="43" fontId="0" fillId="0" borderId="19" xfId="0" applyNumberFormat="1" applyBorder="1" applyProtection="1">
      <protection locked="0"/>
    </xf>
    <xf numFmtId="0" fontId="145" fillId="0" borderId="32" xfId="0" applyFont="1" applyBorder="1" applyAlignment="1" applyProtection="1">
      <alignment horizontal="center"/>
      <protection locked="0"/>
    </xf>
    <xf numFmtId="43" fontId="0" fillId="0" borderId="33" xfId="0" applyNumberFormat="1" applyBorder="1" applyProtection="1">
      <protection locked="0"/>
    </xf>
    <xf numFmtId="0" fontId="145" fillId="0" borderId="20" xfId="0" applyFont="1" applyBorder="1" applyAlignment="1" applyProtection="1">
      <alignment horizontal="center"/>
      <protection locked="0"/>
    </xf>
    <xf numFmtId="43" fontId="0" fillId="0" borderId="23" xfId="0" applyNumberFormat="1" applyBorder="1" applyProtection="1">
      <protection locked="0"/>
    </xf>
    <xf numFmtId="0" fontId="86" fillId="0" borderId="16" xfId="0" applyFont="1" applyBorder="1" applyAlignment="1" applyProtection="1">
      <alignment horizontal="center"/>
      <protection locked="0"/>
    </xf>
    <xf numFmtId="0" fontId="86" fillId="0" borderId="20" xfId="0" applyFont="1" applyBorder="1" applyAlignment="1" applyProtection="1">
      <alignment horizontal="center"/>
      <protection locked="0"/>
    </xf>
    <xf numFmtId="0" fontId="81" fillId="0" borderId="3" xfId="0" applyFont="1" applyBorder="1" applyAlignment="1" applyProtection="1">
      <alignment horizontal="center"/>
      <protection locked="0"/>
    </xf>
    <xf numFmtId="0" fontId="146" fillId="0" borderId="16" xfId="0" applyFont="1" applyBorder="1" applyAlignment="1" applyProtection="1">
      <alignment horizontal="center"/>
      <protection locked="0"/>
    </xf>
    <xf numFmtId="0" fontId="146" fillId="0" borderId="32" xfId="0" applyFont="1" applyBorder="1" applyAlignment="1" applyProtection="1">
      <alignment horizontal="center"/>
      <protection locked="0"/>
    </xf>
    <xf numFmtId="0" fontId="146" fillId="0" borderId="20" xfId="0" applyFont="1" applyBorder="1" applyAlignment="1" applyProtection="1">
      <alignment horizontal="center"/>
      <protection locked="0"/>
    </xf>
    <xf numFmtId="0" fontId="81" fillId="0" borderId="13" xfId="0" applyFont="1" applyBorder="1" applyAlignment="1" applyProtection="1">
      <alignment horizontal="center"/>
      <protection locked="0"/>
    </xf>
    <xf numFmtId="43" fontId="143" fillId="0" borderId="13" xfId="0" applyNumberFormat="1" applyFont="1" applyBorder="1" applyProtection="1">
      <protection locked="0"/>
    </xf>
    <xf numFmtId="0" fontId="145" fillId="0" borderId="66" xfId="0" applyFont="1" applyBorder="1" applyAlignment="1" applyProtection="1">
      <alignment horizontal="right"/>
      <protection locked="0"/>
    </xf>
    <xf numFmtId="43" fontId="0" fillId="0" borderId="67" xfId="0" applyNumberFormat="1" applyBorder="1" applyProtection="1">
      <protection locked="0"/>
    </xf>
    <xf numFmtId="0" fontId="22" fillId="0" borderId="2" xfId="0" applyFont="1" applyBorder="1" applyAlignment="1" applyProtection="1">
      <alignment horizontal="center"/>
      <protection locked="0"/>
    </xf>
    <xf numFmtId="43" fontId="0" fillId="0" borderId="2" xfId="0" applyNumberFormat="1" applyBorder="1" applyProtection="1">
      <protection locked="0"/>
    </xf>
    <xf numFmtId="43" fontId="144" fillId="0" borderId="19" xfId="0" applyNumberFormat="1" applyFont="1" applyBorder="1" applyProtection="1">
      <protection locked="0"/>
    </xf>
    <xf numFmtId="43" fontId="144" fillId="0" borderId="33" xfId="0" applyNumberFormat="1" applyFont="1" applyBorder="1" applyProtection="1">
      <protection locked="0"/>
    </xf>
    <xf numFmtId="0" fontId="145" fillId="0" borderId="39" xfId="0" applyFont="1" applyBorder="1" applyAlignment="1" applyProtection="1">
      <alignment horizontal="center"/>
      <protection locked="0"/>
    </xf>
    <xf numFmtId="43" fontId="22" fillId="0" borderId="67" xfId="0" applyNumberFormat="1" applyFont="1" applyBorder="1" applyProtection="1">
      <protection locked="0"/>
    </xf>
    <xf numFmtId="164" fontId="147" fillId="0" borderId="0" xfId="0" applyNumberFormat="1" applyFont="1" applyProtection="1">
      <protection locked="0"/>
    </xf>
    <xf numFmtId="0" fontId="22" fillId="0" borderId="66" xfId="0" applyFont="1" applyBorder="1" applyAlignment="1" applyProtection="1">
      <alignment horizontal="center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0" fontId="22" fillId="0" borderId="32" xfId="0" applyFont="1" applyBorder="1" applyAlignment="1" applyProtection="1">
      <alignment horizontal="center"/>
      <protection locked="0"/>
    </xf>
    <xf numFmtId="164" fontId="0" fillId="0" borderId="33" xfId="0" applyNumberFormat="1" applyBorder="1" applyProtection="1">
      <protection locked="0"/>
    </xf>
    <xf numFmtId="0" fontId="22" fillId="0" borderId="20" xfId="0" applyFont="1" applyBorder="1" applyAlignment="1" applyProtection="1">
      <alignment horizontal="center"/>
      <protection locked="0"/>
    </xf>
    <xf numFmtId="164" fontId="0" fillId="0" borderId="23" xfId="0" applyNumberFormat="1" applyBorder="1" applyProtection="1">
      <protection locked="0"/>
    </xf>
    <xf numFmtId="164" fontId="81" fillId="0" borderId="1" xfId="0" applyNumberFormat="1" applyFont="1" applyBorder="1" applyAlignment="1" applyProtection="1">
      <alignment horizontal="center"/>
      <protection locked="0"/>
    </xf>
    <xf numFmtId="164" fontId="148" fillId="0" borderId="0" xfId="0" applyNumberFormat="1" applyFont="1"/>
    <xf numFmtId="0" fontId="81" fillId="0" borderId="0" xfId="0" applyFont="1" applyProtection="1">
      <protection locked="0"/>
    </xf>
    <xf numFmtId="0" fontId="24" fillId="0" borderId="0" xfId="0" applyFont="1" applyAlignment="1" applyProtection="1">
      <alignment horizontal="right" vertical="center"/>
    </xf>
    <xf numFmtId="43" fontId="22" fillId="0" borderId="1" xfId="0" applyNumberFormat="1" applyFont="1" applyBorder="1" applyAlignment="1" applyProtection="1">
      <alignment vertical="center"/>
    </xf>
    <xf numFmtId="43" fontId="56" fillId="0" borderId="1" xfId="0" applyNumberFormat="1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</xf>
    <xf numFmtId="43" fontId="18" fillId="0" borderId="0" xfId="1" applyNumberFormat="1" applyFont="1" applyAlignment="1" applyProtection="1">
      <alignment horizontal="left" wrapText="1"/>
      <protection locked="0"/>
    </xf>
    <xf numFmtId="43" fontId="18" fillId="0" borderId="0" xfId="1" applyNumberFormat="1" applyFont="1" applyProtection="1">
      <protection locked="0"/>
    </xf>
    <xf numFmtId="0" fontId="78" fillId="0" borderId="0" xfId="0" applyFont="1" applyProtection="1">
      <protection locked="0"/>
    </xf>
    <xf numFmtId="43" fontId="78" fillId="0" borderId="0" xfId="5" applyFont="1" applyAlignment="1" applyProtection="1">
      <alignment horizontal="left"/>
      <protection locked="0"/>
    </xf>
    <xf numFmtId="164" fontId="145" fillId="0" borderId="0" xfId="0" applyNumberFormat="1" applyFont="1" applyProtection="1">
      <protection locked="0"/>
    </xf>
    <xf numFmtId="0" fontId="0" fillId="0" borderId="33" xfId="0" applyBorder="1" applyAlignment="1" applyProtection="1">
      <alignment horizontal="left" vertical="center"/>
      <protection locked="0"/>
    </xf>
    <xf numFmtId="43" fontId="69" fillId="2" borderId="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center" vertical="top"/>
      <protection locked="0"/>
    </xf>
    <xf numFmtId="43" fontId="69" fillId="14" borderId="1" xfId="0" applyNumberFormat="1" applyFont="1" applyFill="1" applyBorder="1" applyAlignment="1" applyProtection="1">
      <alignment vertical="center"/>
    </xf>
    <xf numFmtId="43" fontId="69" fillId="12" borderId="1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1" xfId="1" applyFont="1" applyBorder="1" applyAlignment="1" applyProtection="1">
      <alignment horizontal="center" vertical="center" wrapText="1"/>
    </xf>
    <xf numFmtId="43" fontId="5" fillId="0" borderId="1" xfId="2" applyNumberFormat="1" applyFont="1" applyFill="1" applyBorder="1" applyAlignment="1" applyProtection="1"/>
    <xf numFmtId="0" fontId="9" fillId="26" borderId="1" xfId="0" applyFont="1" applyFill="1" applyBorder="1" applyAlignment="1" applyProtection="1">
      <alignment horizontal="center" vertical="center"/>
    </xf>
    <xf numFmtId="0" fontId="149" fillId="0" borderId="1" xfId="0" applyFont="1" applyBorder="1" applyAlignment="1" applyProtection="1">
      <alignment horizontal="center"/>
    </xf>
    <xf numFmtId="43" fontId="149" fillId="0" borderId="1" xfId="0" applyNumberFormat="1" applyFont="1" applyBorder="1" applyAlignment="1" applyProtection="1">
      <alignment horizontal="center" vertical="center"/>
    </xf>
    <xf numFmtId="164" fontId="149" fillId="0" borderId="1" xfId="0" applyNumberFormat="1" applyFont="1" applyBorder="1" applyAlignment="1" applyProtection="1">
      <alignment vertical="center" wrapText="1"/>
    </xf>
    <xf numFmtId="43" fontId="75" fillId="0" borderId="0" xfId="5" applyFont="1" applyProtection="1"/>
    <xf numFmtId="43" fontId="43" fillId="0" borderId="0" xfId="5" applyFont="1" applyProtection="1"/>
    <xf numFmtId="43" fontId="55" fillId="0" borderId="0" xfId="5" applyFont="1" applyProtection="1"/>
    <xf numFmtId="43" fontId="55" fillId="0" borderId="0" xfId="5" applyFont="1" applyAlignment="1" applyProtection="1">
      <alignment wrapText="1"/>
    </xf>
    <xf numFmtId="43" fontId="15" fillId="0" borderId="0" xfId="5" applyFont="1" applyProtection="1">
      <protection locked="0"/>
    </xf>
    <xf numFmtId="43" fontId="37" fillId="0" borderId="0" xfId="5" applyFont="1" applyProtection="1">
      <protection locked="0"/>
    </xf>
    <xf numFmtId="43" fontId="43" fillId="0" borderId="0" xfId="5" applyFont="1" applyProtection="1">
      <protection locked="0"/>
    </xf>
    <xf numFmtId="43" fontId="37" fillId="3" borderId="1" xfId="1" applyNumberFormat="1" applyFont="1" applyFill="1" applyBorder="1" applyAlignment="1" applyProtection="1">
      <alignment vertical="center"/>
    </xf>
    <xf numFmtId="43" fontId="18" fillId="3" borderId="1" xfId="1" applyNumberFormat="1" applyFont="1" applyFill="1" applyBorder="1" applyAlignment="1" applyProtection="1">
      <alignment vertical="center"/>
    </xf>
    <xf numFmtId="43" fontId="38" fillId="2" borderId="1" xfId="1" applyNumberFormat="1" applyFont="1" applyFill="1" applyBorder="1" applyAlignment="1" applyProtection="1">
      <alignment vertical="center"/>
    </xf>
    <xf numFmtId="43" fontId="38" fillId="27" borderId="1" xfId="1" applyNumberFormat="1" applyFont="1" applyFill="1" applyBorder="1" applyAlignment="1" applyProtection="1">
      <alignment vertical="center"/>
    </xf>
    <xf numFmtId="43" fontId="18" fillId="27" borderId="1" xfId="1" applyNumberFormat="1" applyFont="1" applyFill="1" applyBorder="1" applyAlignment="1" applyProtection="1">
      <alignment vertical="center"/>
    </xf>
    <xf numFmtId="43" fontId="37" fillId="15" borderId="1" xfId="1" applyNumberFormat="1" applyFont="1" applyFill="1" applyBorder="1" applyAlignment="1" applyProtection="1">
      <alignment vertical="center"/>
    </xf>
    <xf numFmtId="43" fontId="38" fillId="15" borderId="1" xfId="1" applyNumberFormat="1" applyFont="1" applyFill="1" applyBorder="1" applyAlignment="1" applyProtection="1">
      <alignment vertical="center"/>
    </xf>
    <xf numFmtId="43" fontId="18" fillId="15" borderId="1" xfId="1" applyNumberFormat="1" applyFont="1" applyFill="1" applyBorder="1" applyAlignment="1" applyProtection="1">
      <alignment vertical="center"/>
    </xf>
    <xf numFmtId="43" fontId="37" fillId="27" borderId="1" xfId="1" applyNumberFormat="1" applyFont="1" applyFill="1" applyBorder="1" applyAlignment="1" applyProtection="1">
      <alignment vertical="center"/>
    </xf>
    <xf numFmtId="43" fontId="46" fillId="15" borderId="1" xfId="1" applyNumberFormat="1" applyFont="1" applyFill="1" applyBorder="1" applyAlignment="1" applyProtection="1">
      <alignment vertical="center"/>
    </xf>
    <xf numFmtId="43" fontId="36" fillId="0" borderId="1" xfId="1" applyNumberFormat="1" applyFont="1" applyBorder="1" applyAlignment="1" applyProtection="1">
      <alignment vertical="top"/>
    </xf>
    <xf numFmtId="0" fontId="121" fillId="0" borderId="31" xfId="0" applyFont="1" applyBorder="1" applyAlignment="1">
      <alignment horizontal="center" vertical="center" wrapText="1"/>
    </xf>
    <xf numFmtId="164" fontId="16" fillId="2" borderId="11" xfId="6" applyFont="1" applyFill="1" applyBorder="1" applyAlignment="1" applyProtection="1">
      <alignment horizontal="center" vertical="center" wrapText="1"/>
    </xf>
    <xf numFmtId="164" fontId="18" fillId="2" borderId="11" xfId="6" applyFont="1" applyFill="1" applyBorder="1" applyAlignment="1" applyProtection="1">
      <alignment horizontal="center" vertical="center" wrapText="1"/>
    </xf>
    <xf numFmtId="164" fontId="16" fillId="17" borderId="48" xfId="6" applyFont="1" applyFill="1" applyBorder="1" applyAlignment="1" applyProtection="1">
      <alignment horizontal="center" vertical="center" wrapText="1"/>
    </xf>
    <xf numFmtId="0" fontId="121" fillId="0" borderId="3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164" fontId="16" fillId="2" borderId="43" xfId="6" applyFont="1" applyFill="1" applyBorder="1" applyAlignment="1" applyProtection="1">
      <alignment horizontal="center" vertical="center" wrapText="1"/>
    </xf>
    <xf numFmtId="164" fontId="18" fillId="2" borderId="43" xfId="6" applyFont="1" applyFill="1" applyBorder="1" applyAlignment="1" applyProtection="1">
      <alignment horizontal="center" vertical="center" wrapText="1"/>
    </xf>
    <xf numFmtId="164" fontId="16" fillId="17" borderId="38" xfId="6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43" fontId="150" fillId="0" borderId="32" xfId="1" applyNumberFormat="1" applyFont="1" applyBorder="1" applyAlignment="1" applyProtection="1">
      <alignment vertical="top"/>
    </xf>
    <xf numFmtId="43" fontId="150" fillId="0" borderId="1" xfId="1" applyNumberFormat="1" applyFont="1" applyBorder="1" applyAlignment="1" applyProtection="1">
      <alignment vertical="top"/>
    </xf>
    <xf numFmtId="43" fontId="150" fillId="0" borderId="33" xfId="1" applyNumberFormat="1" applyFont="1" applyBorder="1" applyAlignment="1" applyProtection="1">
      <alignment vertical="top"/>
    </xf>
    <xf numFmtId="43" fontId="36" fillId="0" borderId="32" xfId="1" applyNumberFormat="1" applyFont="1" applyBorder="1" applyAlignment="1" applyProtection="1">
      <alignment vertical="top"/>
    </xf>
    <xf numFmtId="43" fontId="36" fillId="0" borderId="33" xfId="1" applyNumberFormat="1" applyFont="1" applyBorder="1" applyAlignment="1" applyProtection="1">
      <alignment vertical="top"/>
    </xf>
    <xf numFmtId="43" fontId="36" fillId="0" borderId="39" xfId="1" applyNumberFormat="1" applyFont="1" applyBorder="1" applyAlignment="1" applyProtection="1">
      <alignment vertical="top"/>
    </xf>
    <xf numFmtId="43" fontId="36" fillId="0" borderId="40" xfId="1" applyNumberFormat="1" applyFont="1" applyBorder="1" applyAlignment="1" applyProtection="1">
      <alignment vertical="top"/>
    </xf>
    <xf numFmtId="43" fontId="157" fillId="0" borderId="32" xfId="1" applyNumberFormat="1" applyFont="1" applyBorder="1" applyAlignment="1" applyProtection="1">
      <alignment vertical="top"/>
    </xf>
    <xf numFmtId="43" fontId="157" fillId="0" borderId="1" xfId="1" applyNumberFormat="1" applyFont="1" applyBorder="1" applyAlignment="1" applyProtection="1">
      <alignment vertical="top"/>
    </xf>
    <xf numFmtId="43" fontId="157" fillId="0" borderId="33" xfId="1" applyNumberFormat="1" applyFont="1" applyBorder="1" applyAlignment="1" applyProtection="1">
      <alignment vertical="top"/>
    </xf>
    <xf numFmtId="43" fontId="156" fillId="0" borderId="39" xfId="1" applyNumberFormat="1" applyFont="1" applyBorder="1" applyAlignment="1" applyProtection="1">
      <alignment vertical="top"/>
    </xf>
    <xf numFmtId="43" fontId="156" fillId="0" borderId="2" xfId="1" applyNumberFormat="1" applyFont="1" applyBorder="1" applyAlignment="1" applyProtection="1">
      <alignment vertical="top"/>
    </xf>
    <xf numFmtId="43" fontId="156" fillId="0" borderId="40" xfId="1" applyNumberFormat="1" applyFont="1" applyBorder="1" applyAlignment="1" applyProtection="1">
      <alignment vertical="top"/>
    </xf>
    <xf numFmtId="43" fontId="156" fillId="0" borderId="66" xfId="1" applyNumberFormat="1" applyFont="1" applyBorder="1" applyAlignment="1" applyProtection="1">
      <alignment vertical="top"/>
    </xf>
    <xf numFmtId="43" fontId="156" fillId="0" borderId="24" xfId="1" applyNumberFormat="1" applyFont="1" applyBorder="1" applyAlignment="1" applyProtection="1">
      <alignment vertical="top"/>
    </xf>
    <xf numFmtId="43" fontId="156" fillId="0" borderId="67" xfId="1" applyNumberFormat="1" applyFont="1" applyBorder="1" applyAlignment="1" applyProtection="1">
      <alignment vertical="top"/>
    </xf>
    <xf numFmtId="43" fontId="156" fillId="0" borderId="58" xfId="1" applyNumberFormat="1" applyFont="1" applyBorder="1" applyAlignment="1" applyProtection="1">
      <alignment vertical="top"/>
    </xf>
    <xf numFmtId="43" fontId="156" fillId="0" borderId="3" xfId="1" applyNumberFormat="1" applyFont="1" applyBorder="1" applyAlignment="1" applyProtection="1">
      <alignment vertical="top"/>
    </xf>
    <xf numFmtId="43" fontId="156" fillId="0" borderId="76" xfId="1" applyNumberFormat="1" applyFont="1" applyBorder="1" applyAlignment="1" applyProtection="1">
      <alignment vertical="top"/>
    </xf>
    <xf numFmtId="43" fontId="156" fillId="0" borderId="32" xfId="1" applyNumberFormat="1" applyFont="1" applyBorder="1" applyAlignment="1" applyProtection="1">
      <alignment vertical="top"/>
    </xf>
    <xf numFmtId="43" fontId="156" fillId="0" borderId="1" xfId="1" applyNumberFormat="1" applyFont="1" applyBorder="1" applyAlignment="1" applyProtection="1">
      <alignment vertical="top"/>
    </xf>
    <xf numFmtId="43" fontId="156" fillId="0" borderId="33" xfId="1" applyNumberFormat="1" applyFont="1" applyBorder="1" applyAlignment="1" applyProtection="1">
      <alignment vertical="top"/>
    </xf>
    <xf numFmtId="43" fontId="150" fillId="0" borderId="1" xfId="1" applyNumberFormat="1" applyFont="1" applyBorder="1" applyAlignment="1" applyProtection="1">
      <alignment horizontal="center" vertical="center"/>
    </xf>
    <xf numFmtId="164" fontId="109" fillId="0" borderId="0" xfId="1" applyNumberFormat="1" applyFont="1"/>
    <xf numFmtId="0" fontId="152" fillId="0" borderId="66" xfId="1" applyFont="1" applyBorder="1" applyAlignment="1" applyProtection="1">
      <alignment horizontal="center" vertical="center"/>
    </xf>
    <xf numFmtId="43" fontId="150" fillId="0" borderId="32" xfId="1" applyNumberFormat="1" applyFont="1" applyBorder="1" applyAlignment="1" applyProtection="1">
      <alignment horizontal="center" vertical="center"/>
    </xf>
    <xf numFmtId="43" fontId="150" fillId="0" borderId="33" xfId="1" applyNumberFormat="1" applyFont="1" applyBorder="1" applyAlignment="1" applyProtection="1">
      <alignment horizontal="center" vertical="center"/>
    </xf>
    <xf numFmtId="43" fontId="36" fillId="0" borderId="32" xfId="1" applyNumberFormat="1" applyFont="1" applyBorder="1" applyAlignment="1" applyProtection="1">
      <alignment vertical="top"/>
      <protection locked="0"/>
    </xf>
    <xf numFmtId="0" fontId="36" fillId="0" borderId="33" xfId="1" applyFont="1" applyBorder="1" applyProtection="1">
      <protection locked="0"/>
    </xf>
    <xf numFmtId="43" fontId="152" fillId="0" borderId="67" xfId="1" applyNumberFormat="1" applyFont="1" applyBorder="1" applyAlignment="1" applyProtection="1">
      <alignment vertical="top"/>
      <protection locked="0"/>
    </xf>
    <xf numFmtId="0" fontId="152" fillId="0" borderId="58" xfId="1" applyFont="1" applyBorder="1" applyAlignment="1" applyProtection="1">
      <alignment horizontal="center" vertical="center"/>
    </xf>
    <xf numFmtId="43" fontId="153" fillId="0" borderId="39" xfId="1" applyNumberFormat="1" applyFont="1" applyBorder="1" applyAlignment="1" applyProtection="1">
      <alignment horizontal="center" vertical="top"/>
    </xf>
    <xf numFmtId="43" fontId="152" fillId="0" borderId="40" xfId="1" applyNumberFormat="1" applyFont="1" applyBorder="1" applyAlignment="1" applyProtection="1">
      <alignment vertical="top"/>
    </xf>
    <xf numFmtId="0" fontId="152" fillId="0" borderId="32" xfId="1" applyFont="1" applyBorder="1" applyAlignment="1" applyProtection="1">
      <alignment horizontal="center" vertical="center"/>
    </xf>
    <xf numFmtId="43" fontId="153" fillId="0" borderId="32" xfId="1" applyNumberFormat="1" applyFont="1" applyBorder="1" applyAlignment="1" applyProtection="1">
      <alignment horizontal="center" vertical="top"/>
    </xf>
    <xf numFmtId="43" fontId="152" fillId="0" borderId="33" xfId="1" applyNumberFormat="1" applyFont="1" applyBorder="1" applyAlignment="1" applyProtection="1">
      <alignment vertical="top"/>
    </xf>
    <xf numFmtId="0" fontId="152" fillId="0" borderId="20" xfId="1" applyFont="1" applyBorder="1" applyAlignment="1" applyProtection="1">
      <alignment horizontal="center" vertical="center"/>
    </xf>
    <xf numFmtId="43" fontId="156" fillId="0" borderId="20" xfId="1" applyNumberFormat="1" applyFont="1" applyBorder="1" applyAlignment="1" applyProtection="1">
      <alignment vertical="top"/>
    </xf>
    <xf numFmtId="43" fontId="156" fillId="0" borderId="21" xfId="1" applyNumberFormat="1" applyFont="1" applyBorder="1" applyAlignment="1" applyProtection="1">
      <alignment vertical="top"/>
    </xf>
    <xf numFmtId="43" fontId="156" fillId="0" borderId="23" xfId="1" applyNumberFormat="1" applyFont="1" applyBorder="1" applyAlignment="1" applyProtection="1">
      <alignment vertical="top"/>
    </xf>
    <xf numFmtId="43" fontId="152" fillId="0" borderId="76" xfId="1" applyNumberFormat="1" applyFont="1" applyBorder="1" applyAlignment="1" applyProtection="1">
      <alignment vertical="top"/>
    </xf>
    <xf numFmtId="43" fontId="152" fillId="0" borderId="23" xfId="1" applyNumberFormat="1" applyFont="1" applyBorder="1" applyAlignment="1" applyProtection="1">
      <alignment vertical="top"/>
    </xf>
    <xf numFmtId="0" fontId="158" fillId="0" borderId="0" xfId="1" applyFont="1" applyAlignment="1" applyProtection="1">
      <alignment horizontal="center"/>
    </xf>
    <xf numFmtId="0" fontId="9" fillId="0" borderId="1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71" fontId="9" fillId="0" borderId="1" xfId="0" applyNumberFormat="1" applyFont="1" applyBorder="1" applyAlignment="1" applyProtection="1">
      <alignment horizontal="center" vertical="center"/>
    </xf>
    <xf numFmtId="43" fontId="0" fillId="2" borderId="0" xfId="5" applyFont="1" applyFill="1" applyProtection="1">
      <protection locked="0"/>
    </xf>
    <xf numFmtId="0" fontId="6" fillId="26" borderId="1" xfId="1" applyFont="1" applyFill="1" applyBorder="1" applyAlignment="1" applyProtection="1">
      <alignment horizontal="center" vertical="center" wrapText="1"/>
    </xf>
    <xf numFmtId="0" fontId="10" fillId="26" borderId="1" xfId="0" applyFont="1" applyFill="1" applyBorder="1" applyAlignment="1" applyProtection="1">
      <alignment horizontal="center" vertical="center" wrapText="1"/>
    </xf>
    <xf numFmtId="0" fontId="15" fillId="26" borderId="1" xfId="0" applyFont="1" applyFill="1" applyBorder="1" applyAlignment="1" applyProtection="1">
      <alignment horizontal="center" vertical="center" wrapText="1"/>
    </xf>
    <xf numFmtId="43" fontId="10" fillId="26" borderId="1" xfId="0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43" fontId="134" fillId="0" borderId="0" xfId="5" applyFont="1" applyBorder="1" applyAlignment="1" applyProtection="1">
      <alignment horizontal="center" vertical="center"/>
      <protection locked="0"/>
    </xf>
    <xf numFmtId="0" fontId="6" fillId="22" borderId="1" xfId="1" applyFont="1" applyFill="1" applyBorder="1" applyAlignment="1">
      <alignment horizontal="center" vertical="center" wrapText="1"/>
    </xf>
    <xf numFmtId="43" fontId="81" fillId="0" borderId="78" xfId="5" applyFont="1" applyBorder="1" applyAlignment="1" applyProtection="1">
      <alignment horizontal="center" vertical="center"/>
    </xf>
    <xf numFmtId="0" fontId="81" fillId="0" borderId="15" xfId="0" applyFont="1" applyBorder="1" applyAlignment="1" applyProtection="1">
      <alignment horizontal="center" vertical="center"/>
      <protection locked="0"/>
    </xf>
    <xf numFmtId="43" fontId="81" fillId="0" borderId="13" xfId="0" applyNumberFormat="1" applyFont="1" applyBorder="1" applyAlignment="1" applyProtection="1">
      <alignment horizontal="center" vertical="center"/>
    </xf>
    <xf numFmtId="43" fontId="78" fillId="0" borderId="2" xfId="5" applyFont="1" applyBorder="1" applyAlignment="1" applyProtection="1">
      <alignment horizontal="center" vertical="center"/>
    </xf>
    <xf numFmtId="43" fontId="81" fillId="0" borderId="40" xfId="5" applyFont="1" applyBorder="1" applyAlignment="1" applyProtection="1">
      <alignment horizontal="center" vertical="center"/>
    </xf>
    <xf numFmtId="0" fontId="10" fillId="21" borderId="3" xfId="0" applyFont="1" applyFill="1" applyBorder="1" applyAlignment="1" applyProtection="1">
      <alignment horizontal="center"/>
    </xf>
    <xf numFmtId="0" fontId="6" fillId="21" borderId="1" xfId="1" applyFont="1" applyFill="1" applyBorder="1" applyAlignment="1" applyProtection="1">
      <alignment horizontal="center" vertical="center" wrapText="1"/>
    </xf>
    <xf numFmtId="1" fontId="10" fillId="21" borderId="1" xfId="0" applyNumberFormat="1" applyFont="1" applyFill="1" applyBorder="1" applyAlignment="1" applyProtection="1">
      <alignment horizontal="center"/>
    </xf>
    <xf numFmtId="43" fontId="10" fillId="21" borderId="1" xfId="0" applyNumberFormat="1" applyFont="1" applyFill="1" applyBorder="1" applyAlignment="1" applyProtection="1">
      <alignment horizontal="center" vertical="center"/>
    </xf>
    <xf numFmtId="0" fontId="10" fillId="21" borderId="1" xfId="0" applyFont="1" applyFill="1" applyBorder="1" applyAlignment="1" applyProtection="1">
      <alignment horizontal="center"/>
    </xf>
    <xf numFmtId="0" fontId="6" fillId="13" borderId="1" xfId="1" applyFont="1" applyFill="1" applyBorder="1" applyAlignment="1" applyProtection="1">
      <alignment horizontal="center" vertical="center" wrapText="1"/>
    </xf>
    <xf numFmtId="0" fontId="5" fillId="13" borderId="1" xfId="1" applyFont="1" applyFill="1" applyBorder="1" applyAlignment="1" applyProtection="1">
      <alignment horizontal="center" vertical="center" wrapText="1"/>
    </xf>
    <xf numFmtId="0" fontId="9" fillId="13" borderId="1" xfId="0" applyFont="1" applyFill="1" applyBorder="1" applyAlignment="1" applyProtection="1">
      <alignment horizontal="center" vertical="center" wrapText="1"/>
    </xf>
    <xf numFmtId="0" fontId="12" fillId="13" borderId="1" xfId="0" applyFont="1" applyFill="1" applyBorder="1" applyAlignment="1" applyProtection="1">
      <alignment horizontal="center" vertical="center" wrapText="1"/>
    </xf>
    <xf numFmtId="0" fontId="96" fillId="0" borderId="59" xfId="0" applyFont="1" applyBorder="1" applyAlignment="1" applyProtection="1">
      <alignment horizontal="center"/>
    </xf>
    <xf numFmtId="164" fontId="96" fillId="0" borderId="60" xfId="0" applyNumberFormat="1" applyFont="1" applyBorder="1" applyProtection="1"/>
    <xf numFmtId="0" fontId="78" fillId="0" borderId="0" xfId="0" applyFont="1" applyBorder="1" applyProtection="1"/>
    <xf numFmtId="164" fontId="56" fillId="0" borderId="41" xfId="0" applyNumberFormat="1" applyFont="1" applyBorder="1" applyProtection="1"/>
    <xf numFmtId="0" fontId="78" fillId="0" borderId="74" xfId="0" applyFont="1" applyBorder="1" applyProtection="1"/>
    <xf numFmtId="164" fontId="56" fillId="0" borderId="69" xfId="0" applyNumberFormat="1" applyFont="1" applyBorder="1" applyProtection="1"/>
    <xf numFmtId="0" fontId="78" fillId="0" borderId="52" xfId="0" applyFont="1" applyBorder="1" applyProtection="1">
      <protection locked="0"/>
    </xf>
    <xf numFmtId="0" fontId="78" fillId="0" borderId="74" xfId="0" applyFont="1" applyBorder="1" applyProtection="1">
      <protection locked="0"/>
    </xf>
    <xf numFmtId="43" fontId="81" fillId="0" borderId="79" xfId="5" applyFont="1" applyBorder="1" applyAlignment="1" applyProtection="1">
      <alignment horizontal="center" vertical="center"/>
    </xf>
    <xf numFmtId="43" fontId="81" fillId="0" borderId="39" xfId="5" applyFont="1" applyBorder="1" applyAlignment="1" applyProtection="1">
      <alignment horizontal="center" vertical="center"/>
    </xf>
    <xf numFmtId="43" fontId="81" fillId="0" borderId="2" xfId="5" applyFont="1" applyBorder="1" applyAlignment="1" applyProtection="1">
      <alignment horizontal="center" vertical="center"/>
    </xf>
    <xf numFmtId="169" fontId="123" fillId="2" borderId="45" xfId="6" applyNumberFormat="1" applyFont="1" applyFill="1" applyBorder="1" applyAlignment="1">
      <alignment horizontal="center" vertical="center" wrapText="1"/>
    </xf>
    <xf numFmtId="169" fontId="123" fillId="2" borderId="63" xfId="6" applyNumberFormat="1" applyFont="1" applyFill="1" applyBorder="1" applyAlignment="1">
      <alignment horizontal="center" vertical="center" wrapText="1"/>
    </xf>
    <xf numFmtId="171" fontId="9" fillId="0" borderId="1" xfId="0" applyNumberFormat="1" applyFont="1" applyBorder="1" applyAlignment="1" applyProtection="1">
      <alignment horizontal="center" vertical="center"/>
      <protection locked="0"/>
    </xf>
    <xf numFmtId="43" fontId="81" fillId="0" borderId="0" xfId="5" applyFont="1" applyBorder="1" applyAlignment="1" applyProtection="1">
      <alignment horizontal="center" vertical="center"/>
      <protection locked="0"/>
    </xf>
    <xf numFmtId="164" fontId="96" fillId="0" borderId="60" xfId="0" applyNumberFormat="1" applyFont="1" applyBorder="1"/>
    <xf numFmtId="164" fontId="56" fillId="0" borderId="41" xfId="0" applyNumberFormat="1" applyFont="1" applyBorder="1"/>
    <xf numFmtId="164" fontId="56" fillId="0" borderId="69" xfId="0" applyNumberFormat="1" applyFont="1" applyBorder="1"/>
    <xf numFmtId="164" fontId="21" fillId="0" borderId="1" xfId="6" applyFont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43" fontId="0" fillId="0" borderId="1" xfId="0" applyNumberFormat="1" applyBorder="1" applyProtection="1"/>
    <xf numFmtId="43" fontId="57" fillId="0" borderId="1" xfId="0" applyNumberFormat="1" applyFont="1" applyBorder="1" applyAlignment="1" applyProtection="1">
      <alignment horizontal="center" vertical="center"/>
    </xf>
    <xf numFmtId="43" fontId="79" fillId="0" borderId="1" xfId="0" applyNumberFormat="1" applyFont="1" applyBorder="1" applyProtection="1"/>
    <xf numFmtId="0" fontId="57" fillId="0" borderId="16" xfId="0" applyFont="1" applyBorder="1" applyAlignment="1" applyProtection="1">
      <alignment horizontal="center"/>
    </xf>
    <xf numFmtId="43" fontId="57" fillId="0" borderId="17" xfId="0" applyNumberFormat="1" applyFont="1" applyBorder="1" applyProtection="1"/>
    <xf numFmtId="0" fontId="160" fillId="0" borderId="17" xfId="0" applyFont="1" applyBorder="1" applyProtection="1"/>
    <xf numFmtId="43" fontId="79" fillId="0" borderId="17" xfId="0" applyNumberFormat="1" applyFont="1" applyBorder="1" applyProtection="1"/>
    <xf numFmtId="0" fontId="104" fillId="0" borderId="20" xfId="0" applyFont="1" applyBorder="1" applyAlignment="1" applyProtection="1">
      <alignment horizontal="center"/>
    </xf>
    <xf numFmtId="43" fontId="104" fillId="0" borderId="21" xfId="0" applyNumberFormat="1" applyFont="1" applyBorder="1" applyProtection="1"/>
    <xf numFmtId="0" fontId="35" fillId="0" borderId="21" xfId="0" applyFont="1" applyBorder="1" applyProtection="1"/>
    <xf numFmtId="43" fontId="0" fillId="0" borderId="21" xfId="0" applyNumberFormat="1" applyBorder="1" applyProtection="1"/>
    <xf numFmtId="43" fontId="104" fillId="0" borderId="1" xfId="5" applyFont="1" applyBorder="1" applyProtection="1"/>
    <xf numFmtId="0" fontId="104" fillId="0" borderId="1" xfId="0" applyFont="1" applyBorder="1" applyProtection="1"/>
    <xf numFmtId="164" fontId="104" fillId="0" borderId="1" xfId="0" applyNumberFormat="1" applyFont="1" applyBorder="1" applyProtection="1"/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vertical="center" wrapText="1"/>
    </xf>
    <xf numFmtId="49" fontId="18" fillId="0" borderId="32" xfId="6" applyNumberFormat="1" applyFont="1" applyBorder="1" applyAlignment="1">
      <alignment horizontal="center" vertical="center" wrapText="1"/>
    </xf>
    <xf numFmtId="168" fontId="16" fillId="26" borderId="32" xfId="6" applyNumberFormat="1" applyFont="1" applyFill="1" applyBorder="1" applyAlignment="1">
      <alignment vertical="center" wrapText="1"/>
    </xf>
    <xf numFmtId="43" fontId="81" fillId="0" borderId="50" xfId="5" applyFont="1" applyBorder="1" applyAlignment="1" applyProtection="1">
      <alignment horizontal="center" vertical="center"/>
    </xf>
    <xf numFmtId="43" fontId="78" fillId="0" borderId="22" xfId="5" applyFont="1" applyBorder="1" applyAlignment="1" applyProtection="1">
      <alignment horizontal="center" vertical="center"/>
    </xf>
    <xf numFmtId="43" fontId="81" fillId="0" borderId="80" xfId="5" applyFont="1" applyBorder="1" applyAlignment="1" applyProtection="1">
      <alignment horizontal="center" vertical="center"/>
    </xf>
    <xf numFmtId="43" fontId="81" fillId="0" borderId="52" xfId="5" applyFont="1" applyBorder="1" applyAlignment="1" applyProtection="1">
      <alignment horizontal="center" vertical="center"/>
    </xf>
    <xf numFmtId="43" fontId="81" fillId="0" borderId="42" xfId="5" applyFont="1" applyBorder="1" applyAlignment="1" applyProtection="1">
      <alignment horizontal="center" vertical="center"/>
    </xf>
    <xf numFmtId="43" fontId="81" fillId="0" borderId="22" xfId="5" applyFont="1" applyBorder="1" applyAlignment="1" applyProtection="1">
      <alignment horizontal="center" vertical="center"/>
    </xf>
    <xf numFmtId="0" fontId="38" fillId="2" borderId="3" xfId="1" applyFont="1" applyFill="1" applyBorder="1" applyAlignment="1" applyProtection="1">
      <alignment horizontal="center" vertical="center"/>
      <protection locked="0"/>
    </xf>
    <xf numFmtId="164" fontId="18" fillId="0" borderId="0" xfId="0" applyNumberFormat="1" applyFont="1" applyAlignment="1">
      <alignment vertical="top" wrapText="1"/>
    </xf>
    <xf numFmtId="0" fontId="18" fillId="0" borderId="0" xfId="0" applyFont="1" applyAlignment="1" applyProtection="1">
      <alignment horizontal="right" wrapText="1"/>
      <protection locked="0"/>
    </xf>
    <xf numFmtId="0" fontId="18" fillId="0" borderId="4" xfId="0" applyFont="1" applyBorder="1" applyAlignment="1">
      <alignment wrapText="1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>
      <alignment horizontal="right" wrapText="1"/>
    </xf>
    <xf numFmtId="0" fontId="12" fillId="0" borderId="0" xfId="0" applyFont="1" applyAlignment="1">
      <alignment horizontal="center" vertical="top" wrapText="1"/>
    </xf>
    <xf numFmtId="43" fontId="9" fillId="0" borderId="1" xfId="5" applyFont="1" applyBorder="1" applyAlignment="1" applyProtection="1">
      <alignment horizontal="center"/>
      <protection locked="0"/>
    </xf>
    <xf numFmtId="0" fontId="6" fillId="7" borderId="1" xfId="1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 vertical="center" wrapText="1"/>
    </xf>
    <xf numFmtId="1" fontId="10" fillId="7" borderId="1" xfId="0" applyNumberFormat="1" applyFont="1" applyFill="1" applyBorder="1" applyAlignment="1" applyProtection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 applyProtection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43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43" fontId="10" fillId="7" borderId="1" xfId="0" applyNumberFormat="1" applyFont="1" applyFill="1" applyBorder="1" applyAlignment="1">
      <alignment horizontal="center" vertical="center"/>
    </xf>
    <xf numFmtId="43" fontId="55" fillId="0" borderId="2" xfId="1" applyNumberFormat="1" applyFont="1" applyBorder="1" applyAlignment="1" applyProtection="1">
      <alignment horizontal="left" vertical="center"/>
    </xf>
    <xf numFmtId="43" fontId="150" fillId="0" borderId="58" xfId="1" applyNumberFormat="1" applyFont="1" applyBorder="1" applyAlignment="1" applyProtection="1">
      <alignment horizontal="center" vertical="center"/>
    </xf>
    <xf numFmtId="43" fontId="150" fillId="0" borderId="76" xfId="1" applyNumberFormat="1" applyFont="1" applyBorder="1" applyAlignment="1" applyProtection="1">
      <alignment horizontal="center" vertical="center"/>
    </xf>
    <xf numFmtId="43" fontId="9" fillId="9" borderId="1" xfId="5" applyFont="1" applyFill="1" applyBorder="1" applyAlignment="1" applyProtection="1">
      <alignment horizontal="center" vertical="center"/>
      <protection locked="0"/>
    </xf>
    <xf numFmtId="43" fontId="9" fillId="9" borderId="1" xfId="0" applyNumberFormat="1" applyFont="1" applyFill="1" applyBorder="1" applyAlignment="1">
      <alignment horizontal="center" vertical="center"/>
    </xf>
    <xf numFmtId="0" fontId="81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167" fillId="0" borderId="1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Protection="1"/>
    <xf numFmtId="0" fontId="12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15" fillId="3" borderId="1" xfId="0" applyFont="1" applyFill="1" applyBorder="1"/>
    <xf numFmtId="0" fontId="3" fillId="22" borderId="1" xfId="1" applyFont="1" applyFill="1" applyBorder="1" applyAlignment="1" applyProtection="1">
      <alignment horizontal="center" vertical="center" wrapText="1"/>
    </xf>
    <xf numFmtId="43" fontId="10" fillId="22" borderId="1" xfId="0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  <protection locked="0"/>
    </xf>
    <xf numFmtId="43" fontId="9" fillId="0" borderId="1" xfId="0" applyNumberFormat="1" applyFont="1" applyBorder="1" applyAlignment="1">
      <alignment vertical="center"/>
    </xf>
    <xf numFmtId="0" fontId="15" fillId="38" borderId="1" xfId="0" applyFont="1" applyFill="1" applyBorder="1" applyAlignment="1" applyProtection="1">
      <alignment horizontal="center" vertical="center"/>
    </xf>
    <xf numFmtId="43" fontId="9" fillId="38" borderId="1" xfId="0" applyNumberFormat="1" applyFont="1" applyFill="1" applyBorder="1" applyAlignment="1" applyProtection="1">
      <alignment horizontal="center" vertical="center"/>
    </xf>
    <xf numFmtId="43" fontId="10" fillId="38" borderId="1" xfId="0" applyNumberFormat="1" applyFont="1" applyFill="1" applyBorder="1" applyAlignment="1" applyProtection="1">
      <alignment horizontal="center" vertical="center"/>
    </xf>
    <xf numFmtId="0" fontId="5" fillId="29" borderId="1" xfId="1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 applyProtection="1">
      <alignment horizontal="center" vertical="center" wrapText="1"/>
    </xf>
    <xf numFmtId="0" fontId="12" fillId="29" borderId="1" xfId="0" applyFont="1" applyFill="1" applyBorder="1" applyAlignment="1" applyProtection="1">
      <alignment horizontal="center" vertical="center" wrapText="1"/>
    </xf>
    <xf numFmtId="43" fontId="10" fillId="29" borderId="1" xfId="0" applyNumberFormat="1" applyFont="1" applyFill="1" applyBorder="1" applyAlignment="1" applyProtection="1">
      <alignment horizontal="center" vertical="center"/>
    </xf>
    <xf numFmtId="0" fontId="9" fillId="38" borderId="1" xfId="0" applyFont="1" applyFill="1" applyBorder="1" applyAlignment="1" applyProtection="1">
      <alignment horizontal="center" vertical="center"/>
    </xf>
    <xf numFmtId="0" fontId="5" fillId="38" borderId="1" xfId="1" applyFont="1" applyFill="1" applyBorder="1" applyAlignment="1" applyProtection="1">
      <alignment horizontal="center" vertical="center" wrapText="1"/>
    </xf>
    <xf numFmtId="0" fontId="9" fillId="38" borderId="1" xfId="0" applyFont="1" applyFill="1" applyBorder="1" applyAlignment="1" applyProtection="1">
      <alignment horizontal="center" vertical="center" wrapText="1"/>
    </xf>
    <xf numFmtId="0" fontId="12" fillId="38" borderId="1" xfId="0" applyFont="1" applyFill="1" applyBorder="1" applyAlignment="1" applyProtection="1">
      <alignment horizontal="center" vertical="center" wrapText="1"/>
    </xf>
    <xf numFmtId="0" fontId="78" fillId="2" borderId="0" xfId="0" applyFont="1" applyFill="1" applyProtection="1">
      <protection locked="0"/>
    </xf>
    <xf numFmtId="0" fontId="10" fillId="38" borderId="1" xfId="0" applyFont="1" applyFill="1" applyBorder="1" applyAlignment="1" applyProtection="1">
      <alignment horizontal="center" vertical="center"/>
    </xf>
    <xf numFmtId="0" fontId="6" fillId="38" borderId="1" xfId="1" applyFont="1" applyFill="1" applyBorder="1" applyAlignment="1" applyProtection="1">
      <alignment horizontal="center" vertical="center" wrapText="1"/>
    </xf>
    <xf numFmtId="0" fontId="10" fillId="38" borderId="1" xfId="0" applyFont="1" applyFill="1" applyBorder="1" applyAlignment="1" applyProtection="1">
      <alignment horizontal="center" vertical="center" wrapText="1"/>
    </xf>
    <xf numFmtId="0" fontId="15" fillId="38" borderId="1" xfId="0" applyFont="1" applyFill="1" applyBorder="1" applyAlignment="1" applyProtection="1">
      <alignment horizontal="center" vertical="center" wrapText="1"/>
    </xf>
    <xf numFmtId="49" fontId="10" fillId="22" borderId="1" xfId="0" applyNumberFormat="1" applyFont="1" applyFill="1" applyBorder="1" applyAlignment="1" applyProtection="1">
      <alignment horizontal="center"/>
    </xf>
    <xf numFmtId="0" fontId="15" fillId="22" borderId="1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38" borderId="3" xfId="0" applyFont="1" applyFill="1" applyBorder="1" applyAlignment="1" applyProtection="1">
      <alignment horizontal="center"/>
    </xf>
    <xf numFmtId="1" fontId="10" fillId="38" borderId="1" xfId="0" applyNumberFormat="1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center" wrapText="1"/>
    </xf>
    <xf numFmtId="164" fontId="169" fillId="0" borderId="0" xfId="0" applyNumberFormat="1" applyFont="1" applyBorder="1" applyAlignment="1">
      <alignment horizontal="center" vertical="center" wrapText="1"/>
    </xf>
    <xf numFmtId="165" fontId="18" fillId="2" borderId="0" xfId="0" applyNumberFormat="1" applyFont="1" applyFill="1" applyAlignment="1">
      <alignment horizontal="left" vertical="center" wrapText="1"/>
    </xf>
    <xf numFmtId="0" fontId="16" fillId="13" borderId="0" xfId="0" applyFont="1" applyFill="1" applyAlignment="1">
      <alignment vertical="center" wrapText="1"/>
    </xf>
    <xf numFmtId="164" fontId="37" fillId="2" borderId="1" xfId="6" applyFont="1" applyFill="1" applyBorder="1" applyAlignment="1">
      <alignment horizontal="center" vertical="center" wrapText="1"/>
    </xf>
    <xf numFmtId="164" fontId="47" fillId="2" borderId="32" xfId="6" applyFont="1" applyFill="1" applyBorder="1" applyAlignment="1">
      <alignment horizontal="center" vertical="center" wrapText="1"/>
    </xf>
    <xf numFmtId="164" fontId="37" fillId="2" borderId="32" xfId="6" applyFont="1" applyFill="1" applyBorder="1" applyAlignment="1">
      <alignment horizontal="center" vertical="center" wrapText="1"/>
    </xf>
    <xf numFmtId="165" fontId="46" fillId="2" borderId="32" xfId="0" applyNumberFormat="1" applyFont="1" applyFill="1" applyBorder="1" applyAlignment="1" applyProtection="1">
      <alignment vertical="center" wrapText="1"/>
      <protection locked="0"/>
    </xf>
    <xf numFmtId="165" fontId="38" fillId="2" borderId="32" xfId="0" applyNumberFormat="1" applyFont="1" applyFill="1" applyBorder="1" applyAlignment="1" applyProtection="1">
      <alignment vertical="center" wrapText="1"/>
      <protection locked="0"/>
    </xf>
    <xf numFmtId="165" fontId="16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center" vertical="center" wrapText="1"/>
    </xf>
    <xf numFmtId="0" fontId="31" fillId="0" borderId="32" xfId="0" applyFont="1" applyBorder="1" applyAlignment="1" applyProtection="1">
      <alignment horizontal="center" vertical="center" wrapText="1"/>
      <protection locked="0"/>
    </xf>
    <xf numFmtId="0" fontId="125" fillId="2" borderId="1" xfId="0" applyFont="1" applyFill="1" applyBorder="1" applyAlignment="1" applyProtection="1">
      <alignment vertical="center" wrapText="1"/>
      <protection locked="0"/>
    </xf>
    <xf numFmtId="164" fontId="124" fillId="2" borderId="1" xfId="0" applyNumberFormat="1" applyFont="1" applyFill="1" applyBorder="1" applyAlignment="1" applyProtection="1">
      <alignment vertical="center" wrapText="1"/>
      <protection locked="0"/>
    </xf>
    <xf numFmtId="164" fontId="16" fillId="2" borderId="1" xfId="6" applyNumberFormat="1" applyFont="1" applyFill="1" applyBorder="1" applyAlignment="1" applyProtection="1">
      <alignment vertical="center" wrapText="1"/>
      <protection locked="0"/>
    </xf>
    <xf numFmtId="165" fontId="124" fillId="2" borderId="1" xfId="0" applyNumberFormat="1" applyFont="1" applyFill="1" applyBorder="1" applyAlignment="1" applyProtection="1">
      <alignment vertical="center" wrapText="1"/>
      <protection locked="0"/>
    </xf>
    <xf numFmtId="164" fontId="124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0" applyNumberFormat="1" applyFont="1" applyFill="1" applyBorder="1" applyAlignment="1" applyProtection="1">
      <alignment vertical="center" wrapText="1"/>
      <protection locked="0"/>
    </xf>
    <xf numFmtId="164" fontId="16" fillId="2" borderId="10" xfId="6" applyNumberFormat="1" applyFont="1" applyFill="1" applyBorder="1" applyAlignment="1" applyProtection="1">
      <alignment vertical="center" wrapText="1"/>
      <protection locked="0"/>
    </xf>
    <xf numFmtId="0" fontId="18" fillId="0" borderId="6" xfId="0" applyFont="1" applyBorder="1" applyAlignment="1">
      <alignment horizontal="center" vertical="center" wrapText="1"/>
    </xf>
    <xf numFmtId="164" fontId="16" fillId="13" borderId="51" xfId="6" applyFont="1" applyFill="1" applyBorder="1" applyAlignment="1" applyProtection="1">
      <alignment vertical="center" wrapText="1"/>
    </xf>
    <xf numFmtId="4" fontId="45" fillId="2" borderId="63" xfId="0" applyNumberFormat="1" applyFont="1" applyFill="1" applyBorder="1" applyAlignment="1" applyProtection="1">
      <alignment vertical="center" wrapText="1"/>
      <protection locked="0"/>
    </xf>
    <xf numFmtId="165" fontId="45" fillId="2" borderId="63" xfId="0" applyNumberFormat="1" applyFont="1" applyFill="1" applyBorder="1" applyAlignment="1" applyProtection="1">
      <alignment vertical="center" wrapText="1"/>
      <protection locked="0"/>
    </xf>
    <xf numFmtId="164" fontId="121" fillId="0" borderId="19" xfId="6" applyFont="1" applyBorder="1" applyAlignment="1">
      <alignment horizontal="center" vertical="center" wrapText="1"/>
    </xf>
    <xf numFmtId="164" fontId="16" fillId="0" borderId="33" xfId="6" applyFont="1" applyBorder="1" applyAlignment="1">
      <alignment horizontal="center" vertical="center" wrapText="1"/>
    </xf>
    <xf numFmtId="164" fontId="124" fillId="2" borderId="32" xfId="0" applyNumberFormat="1" applyFont="1" applyFill="1" applyBorder="1" applyAlignment="1" applyProtection="1">
      <alignment vertical="center" wrapText="1"/>
    </xf>
    <xf numFmtId="164" fontId="124" fillId="2" borderId="1" xfId="0" applyNumberFormat="1" applyFont="1" applyFill="1" applyBorder="1" applyAlignment="1" applyProtection="1">
      <alignment vertical="center" wrapText="1"/>
    </xf>
    <xf numFmtId="164" fontId="124" fillId="2" borderId="33" xfId="0" applyNumberFormat="1" applyFont="1" applyFill="1" applyBorder="1" applyAlignment="1" applyProtection="1">
      <alignment vertical="center" wrapText="1"/>
    </xf>
    <xf numFmtId="164" fontId="16" fillId="2" borderId="32" xfId="0" applyNumberFormat="1" applyFont="1" applyFill="1" applyBorder="1" applyAlignment="1" applyProtection="1">
      <alignment vertical="center" wrapText="1"/>
    </xf>
    <xf numFmtId="164" fontId="16" fillId="2" borderId="1" xfId="0" applyNumberFormat="1" applyFont="1" applyFill="1" applyBorder="1" applyAlignment="1" applyProtection="1">
      <alignment vertical="center" wrapText="1"/>
    </xf>
    <xf numFmtId="164" fontId="16" fillId="2" borderId="33" xfId="0" applyNumberFormat="1" applyFont="1" applyFill="1" applyBorder="1" applyAlignment="1" applyProtection="1">
      <alignment vertical="center" wrapText="1"/>
    </xf>
    <xf numFmtId="172" fontId="9" fillId="0" borderId="1" xfId="0" applyNumberFormat="1" applyFont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vertical="center"/>
    </xf>
    <xf numFmtId="0" fontId="167" fillId="0" borderId="1" xfId="1" applyFont="1" applyFill="1" applyBorder="1" applyAlignment="1" applyProtection="1">
      <alignment horizontal="center" vertical="center" wrapText="1"/>
      <protection locked="0"/>
    </xf>
    <xf numFmtId="0" fontId="167" fillId="0" borderId="1" xfId="1" applyFont="1" applyFill="1" applyBorder="1" applyAlignment="1" applyProtection="1">
      <alignment horizontal="center" vertical="center"/>
      <protection locked="0"/>
    </xf>
    <xf numFmtId="43" fontId="56" fillId="0" borderId="10" xfId="0" applyNumberFormat="1" applyFont="1" applyBorder="1" applyProtection="1"/>
    <xf numFmtId="0" fontId="56" fillId="0" borderId="12" xfId="0" applyFont="1" applyBorder="1" applyProtection="1"/>
    <xf numFmtId="173" fontId="22" fillId="0" borderId="10" xfId="0" applyNumberFormat="1" applyFont="1" applyBorder="1" applyAlignment="1" applyProtection="1"/>
    <xf numFmtId="0" fontId="22" fillId="0" borderId="12" xfId="0" applyFont="1" applyBorder="1" applyProtection="1"/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43" fontId="9" fillId="0" borderId="2" xfId="0" applyNumberFormat="1" applyFont="1" applyBorder="1" applyAlignment="1" applyProtection="1">
      <alignment horizontal="center" vertical="center"/>
    </xf>
    <xf numFmtId="43" fontId="9" fillId="0" borderId="2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43" fontId="9" fillId="0" borderId="3" xfId="0" applyNumberFormat="1" applyFont="1" applyBorder="1" applyAlignment="1" applyProtection="1">
      <alignment horizontal="center" vertical="center"/>
    </xf>
    <xf numFmtId="43" fontId="9" fillId="0" borderId="3" xfId="0" applyNumberFormat="1" applyFont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/>
    </xf>
    <xf numFmtId="43" fontId="9" fillId="0" borderId="33" xfId="0" applyNumberFormat="1" applyFont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wrapText="1"/>
      <protection locked="0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/>
    </xf>
    <xf numFmtId="43" fontId="9" fillId="0" borderId="40" xfId="0" applyNumberFormat="1" applyFont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 applyProtection="1">
      <alignment horizontal="center"/>
    </xf>
    <xf numFmtId="43" fontId="9" fillId="0" borderId="76" xfId="0" applyNumberFormat="1" applyFont="1" applyBorder="1" applyAlignment="1" applyProtection="1">
      <alignment horizontal="center" vertical="center"/>
      <protection locked="0"/>
    </xf>
    <xf numFmtId="0" fontId="170" fillId="0" borderId="0" xfId="0" applyFont="1" applyProtection="1">
      <protection locked="0"/>
    </xf>
    <xf numFmtId="0" fontId="0" fillId="0" borderId="0" xfId="0" applyAlignment="1" applyProtection="1">
      <alignment vertical="top"/>
    </xf>
    <xf numFmtId="0" fontId="170" fillId="0" borderId="0" xfId="0" applyFont="1" applyAlignment="1" applyProtection="1">
      <alignment vertical="top"/>
    </xf>
    <xf numFmtId="43" fontId="25" fillId="0" borderId="0" xfId="5" applyFont="1" applyProtection="1">
      <protection locked="0"/>
    </xf>
    <xf numFmtId="0" fontId="22" fillId="0" borderId="0" xfId="0" applyFont="1" applyProtection="1"/>
    <xf numFmtId="0" fontId="78" fillId="0" borderId="10" xfId="0" applyFont="1" applyBorder="1" applyAlignment="1" applyProtection="1">
      <alignment vertical="center"/>
    </xf>
    <xf numFmtId="0" fontId="78" fillId="0" borderId="11" xfId="0" applyFont="1" applyBorder="1" applyAlignment="1" applyProtection="1">
      <alignment vertical="center"/>
    </xf>
    <xf numFmtId="0" fontId="78" fillId="0" borderId="12" xfId="0" applyFont="1" applyBorder="1" applyAlignment="1" applyProtection="1">
      <alignment vertical="center"/>
    </xf>
    <xf numFmtId="0" fontId="9" fillId="12" borderId="1" xfId="0" applyFont="1" applyFill="1" applyBorder="1" applyAlignment="1">
      <alignment horizontal="center"/>
    </xf>
    <xf numFmtId="164" fontId="37" fillId="2" borderId="32" xfId="6" applyFont="1" applyFill="1" applyBorder="1" applyAlignment="1" applyProtection="1">
      <alignment horizontal="center" vertical="center" wrapText="1"/>
      <protection locked="0"/>
    </xf>
    <xf numFmtId="164" fontId="16" fillId="2" borderId="45" xfId="0" applyNumberFormat="1" applyFont="1" applyFill="1" applyBorder="1" applyAlignment="1" applyProtection="1">
      <alignment vertical="center" wrapText="1"/>
    </xf>
    <xf numFmtId="164" fontId="16" fillId="2" borderId="63" xfId="0" applyNumberFormat="1" applyFont="1" applyFill="1" applyBorder="1" applyAlignment="1" applyProtection="1">
      <alignment vertical="center" wrapText="1"/>
    </xf>
    <xf numFmtId="164" fontId="18" fillId="0" borderId="0" xfId="0" applyNumberFormat="1" applyFont="1" applyAlignment="1" applyProtection="1">
      <alignment wrapText="1"/>
    </xf>
    <xf numFmtId="43" fontId="81" fillId="2" borderId="24" xfId="5" applyFont="1" applyFill="1" applyBorder="1" applyAlignment="1">
      <alignment horizontal="center" vertical="center"/>
    </xf>
    <xf numFmtId="43" fontId="81" fillId="2" borderId="72" xfId="5" applyFont="1" applyFill="1" applyBorder="1" applyAlignment="1">
      <alignment horizontal="center" vertical="center"/>
    </xf>
    <xf numFmtId="43" fontId="81" fillId="2" borderId="67" xfId="5" applyFont="1" applyFill="1" applyBorder="1" applyAlignment="1">
      <alignment horizontal="center" vertical="center"/>
    </xf>
    <xf numFmtId="43" fontId="35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protection locked="0"/>
    </xf>
    <xf numFmtId="171" fontId="136" fillId="0" borderId="12" xfId="5" applyNumberFormat="1" applyFont="1" applyBorder="1" applyAlignment="1" applyProtection="1">
      <alignment horizontal="center"/>
      <protection locked="0"/>
    </xf>
    <xf numFmtId="0" fontId="172" fillId="0" borderId="2" xfId="0" applyFont="1" applyBorder="1" applyAlignment="1" applyProtection="1">
      <alignment horizontal="center"/>
    </xf>
    <xf numFmtId="164" fontId="171" fillId="0" borderId="12" xfId="0" applyNumberFormat="1" applyFont="1" applyBorder="1" applyAlignment="1" applyProtection="1">
      <alignment horizontal="center"/>
    </xf>
    <xf numFmtId="0" fontId="172" fillId="0" borderId="3" xfId="0" applyFont="1" applyBorder="1" applyAlignment="1" applyProtection="1">
      <alignment horizontal="center" vertical="top"/>
    </xf>
    <xf numFmtId="171" fontId="171" fillId="0" borderId="12" xfId="5" applyNumberFormat="1" applyFont="1" applyBorder="1" applyAlignment="1" applyProtection="1">
      <alignment horizontal="center"/>
    </xf>
    <xf numFmtId="0" fontId="24" fillId="0" borderId="3" xfId="0" applyFont="1" applyBorder="1" applyAlignment="1" applyProtection="1"/>
    <xf numFmtId="171" fontId="136" fillId="0" borderId="12" xfId="5" applyNumberFormat="1" applyFont="1" applyBorder="1" applyAlignment="1" applyProtection="1">
      <alignment horizontal="center"/>
    </xf>
    <xf numFmtId="0" fontId="24" fillId="0" borderId="1" xfId="0" applyFont="1" applyBorder="1" applyAlignment="1" applyProtection="1"/>
    <xf numFmtId="0" fontId="78" fillId="0" borderId="0" xfId="0" applyFont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/>
    <xf numFmtId="0" fontId="0" fillId="0" borderId="0" xfId="0" applyFont="1" applyAlignment="1" applyProtection="1">
      <alignment horizontal="center" vertical="center"/>
      <protection locked="0"/>
    </xf>
    <xf numFmtId="43" fontId="0" fillId="0" borderId="0" xfId="0" applyNumberFormat="1" applyFont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49" fillId="0" borderId="1" xfId="0" applyFont="1" applyBorder="1" applyAlignment="1" applyProtection="1">
      <alignment horizontal="center" wrapText="1"/>
    </xf>
    <xf numFmtId="164" fontId="173" fillId="0" borderId="0" xfId="1" applyNumberFormat="1" applyFont="1"/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74" fontId="9" fillId="0" borderId="1" xfId="5" applyNumberFormat="1" applyFont="1" applyBorder="1" applyAlignment="1" applyProtection="1">
      <alignment horizontal="center" vertical="center"/>
      <protection locked="0"/>
    </xf>
    <xf numFmtId="43" fontId="9" fillId="0" borderId="1" xfId="5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37" fillId="0" borderId="4" xfId="1" applyFont="1" applyBorder="1" applyAlignment="1" applyProtection="1">
      <alignment horizontal="center" vertical="center"/>
    </xf>
    <xf numFmtId="0" fontId="10" fillId="29" borderId="1" xfId="0" applyFont="1" applyFill="1" applyBorder="1" applyAlignment="1" applyProtection="1">
      <alignment horizontal="center"/>
    </xf>
    <xf numFmtId="0" fontId="6" fillId="29" borderId="1" xfId="1" applyFont="1" applyFill="1" applyBorder="1" applyAlignment="1" applyProtection="1">
      <alignment horizontal="center" vertical="center" wrapText="1"/>
    </xf>
    <xf numFmtId="1" fontId="10" fillId="29" borderId="1" xfId="0" applyNumberFormat="1" applyFont="1" applyFill="1" applyBorder="1" applyAlignment="1" applyProtection="1">
      <alignment horizontal="center"/>
    </xf>
    <xf numFmtId="0" fontId="77" fillId="0" borderId="20" xfId="0" applyFont="1" applyBorder="1" applyAlignment="1" applyProtection="1">
      <alignment horizontal="center"/>
      <protection locked="0"/>
    </xf>
    <xf numFmtId="0" fontId="159" fillId="0" borderId="2" xfId="0" applyFont="1" applyBorder="1" applyAlignment="1" applyProtection="1">
      <alignment horizontal="center"/>
    </xf>
    <xf numFmtId="43" fontId="78" fillId="0" borderId="0" xfId="5" applyFont="1" applyFill="1" applyBorder="1" applyAlignment="1" applyProtection="1">
      <alignment horizontal="center" vertical="center"/>
    </xf>
    <xf numFmtId="43" fontId="78" fillId="0" borderId="0" xfId="5" applyFont="1" applyBorder="1" applyAlignment="1" applyProtection="1">
      <alignment horizontal="center" vertical="center"/>
    </xf>
    <xf numFmtId="1" fontId="103" fillId="13" borderId="1" xfId="5" applyNumberFormat="1" applyFont="1" applyFill="1" applyBorder="1" applyAlignment="1" applyProtection="1">
      <alignment horizontal="center" vertical="center"/>
    </xf>
    <xf numFmtId="0" fontId="176" fillId="2" borderId="1" xfId="1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9" fillId="12" borderId="1" xfId="0" applyFont="1" applyFill="1" applyBorder="1" applyAlignment="1" applyProtection="1">
      <alignment horizontal="center"/>
    </xf>
    <xf numFmtId="1" fontId="9" fillId="0" borderId="2" xfId="0" applyNumberFormat="1" applyFont="1" applyBorder="1" applyAlignment="1" applyProtection="1">
      <alignment horizontal="center"/>
      <protection locked="0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9" fillId="12" borderId="32" xfId="0" applyFont="1" applyFill="1" applyBorder="1" applyAlignment="1" applyProtection="1">
      <alignment horizontal="center"/>
    </xf>
    <xf numFmtId="0" fontId="9" fillId="24" borderId="1" xfId="0" applyFont="1" applyFill="1" applyBorder="1" applyAlignment="1" applyProtection="1">
      <alignment horizontal="center"/>
    </xf>
    <xf numFmtId="0" fontId="5" fillId="24" borderId="1" xfId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 applyProtection="1">
      <alignment horizontal="center" vertical="center" wrapText="1"/>
    </xf>
    <xf numFmtId="0" fontId="12" fillId="24" borderId="1" xfId="0" applyFont="1" applyFill="1" applyBorder="1" applyAlignment="1" applyProtection="1">
      <alignment horizontal="center" vertical="center" wrapText="1"/>
    </xf>
    <xf numFmtId="43" fontId="10" fillId="24" borderId="1" xfId="0" applyNumberFormat="1" applyFont="1" applyFill="1" applyBorder="1" applyAlignment="1" applyProtection="1">
      <alignment horizontal="center" vertical="center"/>
    </xf>
    <xf numFmtId="0" fontId="9" fillId="29" borderId="1" xfId="0" applyFont="1" applyFill="1" applyBorder="1" applyAlignment="1" applyProtection="1">
      <alignment horizontal="center"/>
    </xf>
    <xf numFmtId="43" fontId="10" fillId="29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</xf>
    <xf numFmtId="43" fontId="81" fillId="0" borderId="15" xfId="5" applyFont="1" applyBorder="1" applyAlignment="1" applyProtection="1">
      <alignment horizontal="center" vertical="center"/>
      <protection locked="0"/>
    </xf>
    <xf numFmtId="43" fontId="81" fillId="0" borderId="13" xfId="5" applyFont="1" applyBorder="1" applyAlignment="1" applyProtection="1">
      <alignment horizontal="center" vertical="center"/>
      <protection locked="0"/>
    </xf>
    <xf numFmtId="43" fontId="81" fillId="0" borderId="14" xfId="5" applyFont="1" applyBorder="1" applyAlignment="1" applyProtection="1">
      <alignment horizontal="center" vertical="center"/>
      <protection locked="0"/>
    </xf>
    <xf numFmtId="0" fontId="9" fillId="22" borderId="2" xfId="0" applyFont="1" applyFill="1" applyBorder="1" applyAlignment="1" applyProtection="1">
      <alignment horizontal="center"/>
    </xf>
    <xf numFmtId="170" fontId="78" fillId="0" borderId="0" xfId="5" applyNumberFormat="1" applyFont="1" applyBorder="1" applyAlignment="1" applyProtection="1">
      <alignment horizontal="center" vertical="center"/>
      <protection locked="0"/>
    </xf>
    <xf numFmtId="43" fontId="78" fillId="0" borderId="0" xfId="5" applyFont="1" applyBorder="1" applyAlignment="1" applyProtection="1">
      <alignment horizontal="center" vertical="center"/>
      <protection locked="0"/>
    </xf>
    <xf numFmtId="49" fontId="12" fillId="22" borderId="1" xfId="0" applyNumberFormat="1" applyFont="1" applyFill="1" applyBorder="1" applyAlignment="1" applyProtection="1">
      <alignment horizontal="center"/>
    </xf>
    <xf numFmtId="49" fontId="9" fillId="22" borderId="1" xfId="0" applyNumberFormat="1" applyFont="1" applyFill="1" applyBorder="1" applyAlignment="1" applyProtection="1">
      <alignment horizontal="center"/>
    </xf>
    <xf numFmtId="0" fontId="13" fillId="12" borderId="2" xfId="1" applyFont="1" applyFill="1" applyBorder="1" applyAlignment="1" applyProtection="1">
      <alignment horizontal="right" vertical="center" wrapText="1"/>
    </xf>
    <xf numFmtId="0" fontId="13" fillId="12" borderId="13" xfId="1" applyFont="1" applyFill="1" applyBorder="1" applyAlignment="1" applyProtection="1">
      <alignment horizontal="right" vertical="center" wrapText="1"/>
    </xf>
    <xf numFmtId="0" fontId="22" fillId="0" borderId="10" xfId="0" applyFont="1" applyBorder="1" applyProtection="1"/>
    <xf numFmtId="0" fontId="22" fillId="0" borderId="11" xfId="0" applyFont="1" applyBorder="1" applyProtection="1"/>
    <xf numFmtId="0" fontId="14" fillId="0" borderId="0" xfId="0" applyFont="1" applyBorder="1" applyAlignment="1" applyProtection="1">
      <alignment horizontal="right" vertical="center"/>
    </xf>
    <xf numFmtId="49" fontId="12" fillId="22" borderId="1" xfId="0" applyNumberFormat="1" applyFont="1" applyFill="1" applyBorder="1" applyAlignment="1" applyProtection="1">
      <alignment horizontal="center" vertical="center"/>
    </xf>
    <xf numFmtId="49" fontId="9" fillId="22" borderId="1" xfId="0" applyNumberFormat="1" applyFont="1" applyFill="1" applyBorder="1" applyAlignment="1" applyProtection="1">
      <alignment horizontal="center" vertical="center"/>
    </xf>
    <xf numFmtId="0" fontId="10" fillId="24" borderId="6" xfId="0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/>
    </xf>
    <xf numFmtId="0" fontId="6" fillId="6" borderId="2" xfId="1" applyFont="1" applyFill="1" applyBorder="1" applyAlignment="1" applyProtection="1">
      <alignment horizontal="center" vertical="center" wrapText="1"/>
    </xf>
    <xf numFmtId="1" fontId="10" fillId="6" borderId="2" xfId="0" applyNumberFormat="1" applyFont="1" applyFill="1" applyBorder="1" applyAlignment="1" applyProtection="1">
      <alignment horizontal="center"/>
    </xf>
    <xf numFmtId="43" fontId="10" fillId="6" borderId="2" xfId="0" applyNumberFormat="1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78" fillId="0" borderId="14" xfId="0" applyFont="1" applyBorder="1" applyProtection="1"/>
    <xf numFmtId="0" fontId="78" fillId="0" borderId="0" xfId="0" applyFont="1" applyBorder="1" applyAlignment="1" applyProtection="1">
      <alignment horizontal="center" vertical="center" wrapText="1"/>
    </xf>
    <xf numFmtId="0" fontId="81" fillId="0" borderId="0" xfId="0" applyFont="1" applyBorder="1" applyAlignment="1" applyProtection="1">
      <alignment horizontal="center" vertical="center"/>
      <protection locked="0"/>
    </xf>
    <xf numFmtId="43" fontId="78" fillId="0" borderId="0" xfId="0" applyNumberFormat="1" applyFont="1" applyBorder="1" applyAlignment="1" applyProtection="1">
      <alignment horizontal="center" vertical="center"/>
    </xf>
    <xf numFmtId="43" fontId="81" fillId="0" borderId="0" xfId="5" applyFont="1" applyBorder="1" applyAlignment="1" applyProtection="1">
      <alignment horizontal="center" vertical="center"/>
    </xf>
    <xf numFmtId="43" fontId="6" fillId="9" borderId="1" xfId="2" applyNumberFormat="1" applyFont="1" applyFill="1" applyBorder="1" applyAlignment="1" applyProtection="1">
      <alignment vertical="center"/>
    </xf>
    <xf numFmtId="43" fontId="10" fillId="9" borderId="1" xfId="5" applyFont="1" applyFill="1" applyBorder="1" applyAlignment="1" applyProtection="1">
      <alignment horizontal="center" vertical="center"/>
    </xf>
    <xf numFmtId="43" fontId="10" fillId="7" borderId="19" xfId="0" applyNumberFormat="1" applyFont="1" applyFill="1" applyBorder="1" applyProtection="1"/>
    <xf numFmtId="43" fontId="9" fillId="27" borderId="33" xfId="0" applyNumberFormat="1" applyFont="1" applyFill="1" applyBorder="1" applyAlignment="1" applyProtection="1"/>
    <xf numFmtId="43" fontId="9" fillId="27" borderId="23" xfId="0" applyNumberFormat="1" applyFont="1" applyFill="1" applyBorder="1" applyAlignment="1" applyProtection="1"/>
    <xf numFmtId="0" fontId="9" fillId="13" borderId="1" xfId="0" applyFont="1" applyFill="1" applyBorder="1" applyAlignment="1" applyProtection="1">
      <alignment horizontal="center" vertical="center"/>
    </xf>
    <xf numFmtId="0" fontId="55" fillId="0" borderId="7" xfId="1" applyNumberFormat="1" applyFont="1" applyBorder="1" applyAlignment="1" applyProtection="1">
      <alignment horizontal="left" vertical="center" wrapText="1"/>
    </xf>
    <xf numFmtId="0" fontId="37" fillId="0" borderId="4" xfId="1" applyFont="1" applyBorder="1" applyAlignment="1" applyProtection="1">
      <alignment horizontal="left" vertical="center"/>
    </xf>
    <xf numFmtId="0" fontId="28" fillId="0" borderId="0" xfId="3" applyFont="1" applyBorder="1" applyAlignment="1" applyProtection="1">
      <protection locked="0"/>
    </xf>
    <xf numFmtId="43" fontId="104" fillId="24" borderId="3" xfId="0" applyNumberFormat="1" applyFont="1" applyFill="1" applyBorder="1" applyAlignment="1" applyProtection="1">
      <alignment horizontal="center" vertical="center"/>
    </xf>
    <xf numFmtId="0" fontId="35" fillId="24" borderId="3" xfId="0" applyFont="1" applyFill="1" applyBorder="1" applyAlignment="1" applyProtection="1">
      <alignment horizontal="left"/>
    </xf>
    <xf numFmtId="0" fontId="179" fillId="9" borderId="1" xfId="0" applyFont="1" applyFill="1" applyBorder="1" applyAlignment="1" applyProtection="1">
      <alignment horizontal="center" vertical="center"/>
    </xf>
    <xf numFmtId="0" fontId="179" fillId="9" borderId="1" xfId="0" applyFont="1" applyFill="1" applyBorder="1" applyAlignment="1" applyProtection="1">
      <alignment horizontal="center" vertical="center" wrapText="1"/>
    </xf>
    <xf numFmtId="0" fontId="117" fillId="0" borderId="76" xfId="0" applyFont="1" applyBorder="1" applyAlignment="1" applyProtection="1">
      <alignment horizontal="left"/>
      <protection locked="0"/>
    </xf>
    <xf numFmtId="0" fontId="104" fillId="2" borderId="17" xfId="0" applyFont="1" applyFill="1" applyBorder="1" applyAlignment="1" applyProtection="1">
      <alignment horizontal="center" vertical="center"/>
      <protection locked="0"/>
    </xf>
    <xf numFmtId="0" fontId="104" fillId="2" borderId="1" xfId="0" applyFont="1" applyFill="1" applyBorder="1" applyAlignment="1" applyProtection="1">
      <alignment horizontal="center" vertical="center"/>
      <protection locked="0"/>
    </xf>
    <xf numFmtId="0" fontId="104" fillId="2" borderId="21" xfId="0" applyFont="1" applyFill="1" applyBorder="1" applyAlignment="1" applyProtection="1">
      <alignment horizontal="center" vertical="center"/>
      <protection locked="0"/>
    </xf>
    <xf numFmtId="0" fontId="179" fillId="3" borderId="1" xfId="0" applyFont="1" applyFill="1" applyBorder="1" applyAlignment="1" applyProtection="1">
      <alignment horizontal="center" vertical="center"/>
    </xf>
    <xf numFmtId="0" fontId="179" fillId="3" borderId="1" xfId="0" applyFont="1" applyFill="1" applyBorder="1" applyAlignment="1" applyProtection="1">
      <alignment horizontal="center" vertical="center" wrapText="1"/>
    </xf>
    <xf numFmtId="0" fontId="104" fillId="0" borderId="3" xfId="0" applyFont="1" applyBorder="1" applyAlignment="1" applyProtection="1">
      <alignment horizontal="center"/>
    </xf>
    <xf numFmtId="0" fontId="104" fillId="22" borderId="1" xfId="0" applyFont="1" applyFill="1" applyBorder="1" applyAlignment="1" applyProtection="1">
      <alignment horizontal="center"/>
    </xf>
    <xf numFmtId="43" fontId="24" fillId="22" borderId="1" xfId="0" applyNumberFormat="1" applyFont="1" applyFill="1" applyBorder="1" applyAlignment="1" applyProtection="1">
      <alignment horizontal="center"/>
    </xf>
    <xf numFmtId="0" fontId="179" fillId="9" borderId="2" xfId="0" applyFont="1" applyFill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left" vertical="center"/>
    </xf>
    <xf numFmtId="0" fontId="24" fillId="2" borderId="4" xfId="0" applyFont="1" applyFill="1" applyBorder="1" applyAlignment="1" applyProtection="1">
      <alignment horizontal="left" vertical="center"/>
    </xf>
    <xf numFmtId="43" fontId="35" fillId="0" borderId="1" xfId="0" applyNumberFormat="1" applyFont="1" applyBorder="1" applyAlignment="1" applyProtection="1">
      <alignment horizontal="center"/>
    </xf>
    <xf numFmtId="0" fontId="104" fillId="12" borderId="1" xfId="0" applyFont="1" applyFill="1" applyBorder="1" applyAlignment="1" applyProtection="1">
      <alignment horizontal="center"/>
    </xf>
    <xf numFmtId="43" fontId="24" fillId="13" borderId="1" xfId="0" applyNumberFormat="1" applyFont="1" applyFill="1" applyBorder="1" applyAlignment="1" applyProtection="1">
      <alignment horizontal="center" vertical="center"/>
    </xf>
    <xf numFmtId="0" fontId="104" fillId="13" borderId="12" xfId="0" applyFont="1" applyFill="1" applyBorder="1" applyAlignment="1" applyProtection="1">
      <alignment horizontal="center" vertical="center"/>
    </xf>
    <xf numFmtId="0" fontId="104" fillId="27" borderId="1" xfId="0" applyFont="1" applyFill="1" applyBorder="1" applyAlignment="1" applyProtection="1">
      <alignment horizontal="center" vertical="center"/>
    </xf>
    <xf numFmtId="0" fontId="104" fillId="12" borderId="1" xfId="0" applyFont="1" applyFill="1" applyBorder="1" applyAlignment="1" applyProtection="1">
      <alignment horizontal="center" vertical="center"/>
    </xf>
    <xf numFmtId="43" fontId="104" fillId="5" borderId="3" xfId="0" applyNumberFormat="1" applyFont="1" applyFill="1" applyBorder="1" applyAlignment="1" applyProtection="1">
      <alignment vertical="center"/>
    </xf>
    <xf numFmtId="43" fontId="104" fillId="17" borderId="1" xfId="0" applyNumberFormat="1" applyFont="1" applyFill="1" applyBorder="1" applyAlignment="1" applyProtection="1">
      <alignment vertical="center"/>
    </xf>
    <xf numFmtId="43" fontId="104" fillId="6" borderId="22" xfId="0" applyNumberFormat="1" applyFont="1" applyFill="1" applyBorder="1" applyAlignment="1" applyProtection="1">
      <alignment horizontal="center" vertical="center"/>
    </xf>
    <xf numFmtId="0" fontId="77" fillId="6" borderId="80" xfId="0" applyFont="1" applyFill="1" applyBorder="1" applyAlignment="1" applyProtection="1">
      <alignment horizontal="left" vertical="center"/>
      <protection locked="0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 applyProtection="1">
      <alignment horizontal="center" vertical="center"/>
    </xf>
    <xf numFmtId="49" fontId="9" fillId="38" borderId="10" xfId="0" applyNumberFormat="1" applyFont="1" applyFill="1" applyBorder="1" applyAlignment="1" applyProtection="1">
      <alignment horizontal="center" vertical="center"/>
    </xf>
    <xf numFmtId="49" fontId="9" fillId="22" borderId="10" xfId="0" applyNumberFormat="1" applyFont="1" applyFill="1" applyBorder="1" applyAlignment="1" applyProtection="1">
      <alignment horizontal="center" vertical="center"/>
    </xf>
    <xf numFmtId="0" fontId="9" fillId="22" borderId="1" xfId="0" applyFont="1" applyFill="1" applyBorder="1" applyAlignment="1" applyProtection="1">
      <alignment horizontal="center" vertical="center"/>
    </xf>
    <xf numFmtId="49" fontId="10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121" fillId="0" borderId="16" xfId="0" applyFont="1" applyBorder="1" applyAlignment="1">
      <alignment horizontal="center" vertical="center" wrapText="1"/>
    </xf>
    <xf numFmtId="0" fontId="6" fillId="2" borderId="10" xfId="1" applyFont="1" applyFill="1" applyBorder="1" applyAlignment="1" applyProtection="1">
      <alignment horizontal="right"/>
    </xf>
    <xf numFmtId="0" fontId="6" fillId="2" borderId="11" xfId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43" fontId="65" fillId="24" borderId="10" xfId="0" applyNumberFormat="1" applyFont="1" applyFill="1" applyBorder="1" applyAlignment="1" applyProtection="1">
      <alignment horizontal="center" vertical="center"/>
      <protection locked="0"/>
    </xf>
    <xf numFmtId="43" fontId="65" fillId="3" borderId="10" xfId="0" applyNumberFormat="1" applyFont="1" applyFill="1" applyBorder="1" applyAlignment="1" applyProtection="1">
      <alignment horizontal="center" vertical="center"/>
      <protection locked="0"/>
    </xf>
    <xf numFmtId="43" fontId="65" fillId="18" borderId="10" xfId="0" applyNumberFormat="1" applyFont="1" applyFill="1" applyBorder="1" applyAlignment="1" applyProtection="1">
      <alignment horizontal="center" vertical="center"/>
      <protection locked="0"/>
    </xf>
    <xf numFmtId="43" fontId="65" fillId="18" borderId="51" xfId="0" applyNumberFormat="1" applyFont="1" applyFill="1" applyBorder="1" applyAlignment="1" applyProtection="1">
      <alignment horizontal="center" vertical="center"/>
      <protection locked="0"/>
    </xf>
    <xf numFmtId="43" fontId="24" fillId="0" borderId="0" xfId="5" applyFont="1" applyAlignment="1" applyProtection="1">
      <alignment horizontal="center" vertical="center"/>
      <protection locked="0"/>
    </xf>
    <xf numFmtId="43" fontId="24" fillId="0" borderId="0" xfId="5" applyFont="1" applyAlignment="1" applyProtection="1">
      <alignment vertical="center"/>
      <protection locked="0"/>
    </xf>
    <xf numFmtId="43" fontId="24" fillId="0" borderId="0" xfId="5" applyFont="1" applyProtection="1">
      <protection locked="0"/>
    </xf>
    <xf numFmtId="43" fontId="78" fillId="0" borderId="16" xfId="0" applyNumberFormat="1" applyFont="1" applyBorder="1" applyAlignment="1">
      <alignment vertical="center"/>
    </xf>
    <xf numFmtId="0" fontId="78" fillId="0" borderId="17" xfId="0" applyFont="1" applyBorder="1" applyAlignment="1">
      <alignment horizontal="center"/>
    </xf>
    <xf numFmtId="0" fontId="78" fillId="0" borderId="19" xfId="0" applyFont="1" applyBorder="1" applyAlignment="1">
      <alignment horizontal="center" vertical="center"/>
    </xf>
    <xf numFmtId="0" fontId="78" fillId="0" borderId="33" xfId="0" applyFont="1" applyBorder="1" applyAlignment="1">
      <alignment horizontal="center"/>
    </xf>
    <xf numFmtId="0" fontId="22" fillId="0" borderId="39" xfId="0" applyFont="1" applyBorder="1" applyAlignment="1" applyProtection="1">
      <alignment horizontal="center"/>
      <protection locked="0"/>
    </xf>
    <xf numFmtId="0" fontId="22" fillId="0" borderId="2" xfId="0" applyFont="1" applyBorder="1" applyAlignment="1">
      <alignment horizontal="center"/>
    </xf>
    <xf numFmtId="0" fontId="78" fillId="0" borderId="40" xfId="0" applyFont="1" applyBorder="1" applyAlignment="1">
      <alignment horizontal="center"/>
    </xf>
    <xf numFmtId="43" fontId="145" fillId="0" borderId="17" xfId="0" applyNumberFormat="1" applyFont="1" applyBorder="1" applyAlignment="1" applyProtection="1">
      <alignment horizontal="center"/>
    </xf>
    <xf numFmtId="43" fontId="145" fillId="0" borderId="19" xfId="0" applyNumberFormat="1" applyFont="1" applyBorder="1" applyAlignment="1" applyProtection="1">
      <alignment horizontal="center"/>
    </xf>
    <xf numFmtId="43" fontId="145" fillId="0" borderId="21" xfId="5" applyFont="1" applyBorder="1" applyProtection="1">
      <protection locked="0"/>
    </xf>
    <xf numFmtId="164" fontId="145" fillId="0" borderId="23" xfId="0" applyNumberFormat="1" applyFont="1" applyBorder="1"/>
    <xf numFmtId="43" fontId="0" fillId="0" borderId="0" xfId="5" applyFont="1" applyAlignment="1" applyProtection="1">
      <alignment horizontal="left"/>
    </xf>
    <xf numFmtId="0" fontId="41" fillId="0" borderId="39" xfId="1" applyNumberFormat="1" applyFont="1" applyBorder="1" applyAlignment="1" applyProtection="1">
      <alignment horizontal="left" vertical="center" wrapText="1"/>
    </xf>
    <xf numFmtId="0" fontId="55" fillId="0" borderId="82" xfId="1" applyNumberFormat="1" applyFont="1" applyBorder="1" applyAlignment="1" applyProtection="1">
      <alignment horizontal="left" vertical="center" wrapText="1"/>
    </xf>
    <xf numFmtId="43" fontId="157" fillId="0" borderId="20" xfId="1" applyNumberFormat="1" applyFont="1" applyBorder="1" applyAlignment="1" applyProtection="1">
      <alignment vertical="top"/>
    </xf>
    <xf numFmtId="43" fontId="157" fillId="0" borderId="21" xfId="1" applyNumberFormat="1" applyFont="1" applyBorder="1" applyAlignment="1" applyProtection="1">
      <alignment vertical="top"/>
    </xf>
    <xf numFmtId="43" fontId="157" fillId="0" borderId="23" xfId="1" applyNumberFormat="1" applyFont="1" applyBorder="1" applyAlignment="1" applyProtection="1">
      <alignment vertical="top"/>
    </xf>
    <xf numFmtId="43" fontId="6" fillId="0" borderId="1" xfId="2" applyNumberFormat="1" applyFont="1" applyFill="1" applyBorder="1" applyAlignment="1" applyProtection="1">
      <alignment vertical="center"/>
    </xf>
    <xf numFmtId="43" fontId="133" fillId="0" borderId="0" xfId="5" applyFont="1" applyBorder="1" applyAlignment="1" applyProtection="1">
      <alignment horizontal="center" vertical="center"/>
      <protection locked="0"/>
    </xf>
    <xf numFmtId="43" fontId="10" fillId="39" borderId="1" xfId="0" applyNumberFormat="1" applyFont="1" applyFill="1" applyBorder="1" applyAlignment="1" applyProtection="1">
      <alignment horizontal="center" vertical="center"/>
    </xf>
    <xf numFmtId="43" fontId="145" fillId="0" borderId="75" xfId="0" applyNumberFormat="1" applyFont="1" applyBorder="1" applyAlignment="1">
      <alignment horizontal="left" vertical="center"/>
    </xf>
    <xf numFmtId="0" fontId="22" fillId="0" borderId="77" xfId="0" applyFont="1" applyBorder="1" applyAlignment="1" applyProtection="1">
      <alignment horizontal="center"/>
    </xf>
    <xf numFmtId="43" fontId="182" fillId="9" borderId="1" xfId="1" applyNumberFormat="1" applyFont="1" applyFill="1" applyBorder="1" applyAlignment="1" applyProtection="1">
      <alignment horizontal="center" vertical="center" wrapText="1"/>
      <protection locked="0"/>
    </xf>
    <xf numFmtId="43" fontId="183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45" fillId="0" borderId="0" xfId="0" applyFont="1" applyBorder="1" applyAlignment="1">
      <alignment horizontal="center" vertical="center" wrapText="1"/>
    </xf>
    <xf numFmtId="43" fontId="145" fillId="0" borderId="0" xfId="5" applyFont="1" applyBorder="1" applyProtection="1">
      <protection locked="0"/>
    </xf>
    <xf numFmtId="164" fontId="145" fillId="0" borderId="0" xfId="0" applyNumberFormat="1" applyFont="1" applyBorder="1"/>
    <xf numFmtId="43" fontId="10" fillId="9" borderId="2" xfId="5" applyFont="1" applyFill="1" applyBorder="1" applyAlignment="1" applyProtection="1">
      <alignment horizontal="center" vertical="center"/>
    </xf>
    <xf numFmtId="43" fontId="186" fillId="0" borderId="1" xfId="0" applyNumberFormat="1" applyFont="1" applyBorder="1" applyAlignment="1" applyProtection="1">
      <alignment horizontal="center" vertical="center"/>
    </xf>
    <xf numFmtId="43" fontId="187" fillId="0" borderId="1" xfId="0" applyNumberFormat="1" applyFont="1" applyBorder="1" applyAlignment="1" applyProtection="1">
      <alignment horizontal="center" vertical="center"/>
    </xf>
    <xf numFmtId="43" fontId="159" fillId="0" borderId="1" xfId="0" applyNumberFormat="1" applyFont="1" applyBorder="1" applyAlignment="1" applyProtection="1">
      <alignment horizontal="center" vertical="center"/>
    </xf>
    <xf numFmtId="0" fontId="65" fillId="12" borderId="1" xfId="0" applyFont="1" applyFill="1" applyBorder="1" applyAlignment="1" applyProtection="1">
      <alignment horizontal="center" vertical="center"/>
      <protection locked="0"/>
    </xf>
    <xf numFmtId="43" fontId="56" fillId="0" borderId="0" xfId="5" applyFont="1" applyAlignment="1" applyProtection="1">
      <alignment vertical="center"/>
      <protection locked="0"/>
    </xf>
    <xf numFmtId="0" fontId="22" fillId="31" borderId="7" xfId="0" applyFont="1" applyFill="1" applyBorder="1" applyAlignment="1">
      <alignment horizontal="center" vertical="center"/>
    </xf>
    <xf numFmtId="43" fontId="22" fillId="0" borderId="80" xfId="0" applyNumberFormat="1" applyFont="1" applyBorder="1" applyProtection="1">
      <protection locked="0"/>
    </xf>
    <xf numFmtId="43" fontId="144" fillId="0" borderId="1" xfId="0" applyNumberFormat="1" applyFont="1" applyBorder="1" applyProtection="1"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144" fillId="0" borderId="23" xfId="0" applyNumberFormat="1" applyFont="1" applyBorder="1" applyProtection="1">
      <protection locked="0"/>
    </xf>
    <xf numFmtId="164" fontId="0" fillId="0" borderId="0" xfId="0" applyNumberFormat="1"/>
    <xf numFmtId="43" fontId="144" fillId="0" borderId="35" xfId="0" applyNumberFormat="1" applyFont="1" applyBorder="1" applyProtection="1">
      <protection locked="0"/>
    </xf>
    <xf numFmtId="43" fontId="144" fillId="0" borderId="76" xfId="0" applyNumberFormat="1" applyFont="1" applyBorder="1" applyProtection="1">
      <protection locked="0"/>
    </xf>
    <xf numFmtId="0" fontId="188" fillId="0" borderId="1" xfId="0" applyFont="1" applyBorder="1" applyProtection="1"/>
    <xf numFmtId="0" fontId="188" fillId="0" borderId="1" xfId="0" applyFont="1" applyBorder="1" applyAlignment="1" applyProtection="1">
      <alignment horizontal="center"/>
    </xf>
    <xf numFmtId="0" fontId="22" fillId="0" borderId="1" xfId="0" applyFont="1" applyBorder="1" applyProtection="1"/>
    <xf numFmtId="0" fontId="104" fillId="0" borderId="16" xfId="0" applyFont="1" applyBorder="1" applyAlignment="1" applyProtection="1">
      <alignment horizontal="center" vertical="center"/>
    </xf>
    <xf numFmtId="0" fontId="104" fillId="0" borderId="32" xfId="0" applyFont="1" applyBorder="1" applyAlignment="1" applyProtection="1">
      <alignment horizontal="center" vertical="center"/>
    </xf>
    <xf numFmtId="0" fontId="88" fillId="29" borderId="1" xfId="0" applyFont="1" applyFill="1" applyBorder="1" applyAlignment="1" applyProtection="1">
      <alignment horizontal="center" vertical="center"/>
      <protection locked="0"/>
    </xf>
    <xf numFmtId="0" fontId="65" fillId="7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43" fontId="190" fillId="0" borderId="1" xfId="0" applyNumberFormat="1" applyFont="1" applyBorder="1" applyProtection="1"/>
    <xf numFmtId="0" fontId="187" fillId="0" borderId="1" xfId="0" applyFont="1" applyBorder="1" applyAlignment="1" applyProtection="1">
      <alignment horizontal="center" vertical="center"/>
    </xf>
    <xf numFmtId="0" fontId="190" fillId="0" borderId="0" xfId="0" applyFont="1" applyProtection="1"/>
    <xf numFmtId="43" fontId="187" fillId="0" borderId="1" xfId="5" applyFont="1" applyBorder="1" applyAlignment="1" applyProtection="1">
      <alignment horizontal="center" vertical="center"/>
    </xf>
    <xf numFmtId="0" fontId="191" fillId="0" borderId="0" xfId="0" applyFont="1" applyProtection="1">
      <protection locked="0"/>
    </xf>
    <xf numFmtId="164" fontId="189" fillId="0" borderId="0" xfId="5" applyNumberFormat="1" applyFont="1" applyBorder="1" applyAlignment="1" applyProtection="1">
      <alignment horizontal="center" vertical="center"/>
    </xf>
    <xf numFmtId="43" fontId="189" fillId="0" borderId="0" xfId="5" applyFont="1" applyBorder="1" applyAlignment="1" applyProtection="1">
      <alignment horizontal="center" vertical="center"/>
    </xf>
    <xf numFmtId="0" fontId="187" fillId="0" borderId="16" xfId="0" applyFont="1" applyBorder="1" applyAlignment="1" applyProtection="1">
      <alignment horizontal="center"/>
    </xf>
    <xf numFmtId="0" fontId="189" fillId="0" borderId="1" xfId="0" applyFont="1" applyBorder="1" applyAlignment="1" applyProtection="1"/>
    <xf numFmtId="171" fontId="189" fillId="0" borderId="12" xfId="5" applyNumberFormat="1" applyFont="1" applyBorder="1" applyAlignment="1" applyProtection="1">
      <alignment horizontal="center"/>
    </xf>
    <xf numFmtId="0" fontId="192" fillId="0" borderId="1" xfId="0" applyFont="1" applyBorder="1" applyAlignment="1" applyProtection="1">
      <alignment horizontal="center"/>
    </xf>
    <xf numFmtId="43" fontId="188" fillId="0" borderId="1" xfId="0" applyNumberFormat="1" applyFont="1" applyBorder="1" applyProtection="1"/>
    <xf numFmtId="164" fontId="190" fillId="0" borderId="0" xfId="0" applyNumberFormat="1" applyFont="1" applyProtection="1"/>
    <xf numFmtId="0" fontId="104" fillId="0" borderId="1" xfId="0" applyFont="1" applyBorder="1" applyAlignment="1" applyProtection="1">
      <alignment horizontal="center"/>
      <protection locked="0"/>
    </xf>
    <xf numFmtId="43" fontId="35" fillId="0" borderId="3" xfId="0" applyNumberFormat="1" applyFont="1" applyBorder="1" applyAlignment="1" applyProtection="1">
      <alignment horizontal="center"/>
      <protection locked="0"/>
    </xf>
    <xf numFmtId="0" fontId="80" fillId="2" borderId="1" xfId="0" applyFont="1" applyFill="1" applyBorder="1" applyAlignment="1" applyProtection="1">
      <alignment horizontal="left"/>
      <protection locked="0"/>
    </xf>
    <xf numFmtId="43" fontId="35" fillId="2" borderId="1" xfId="0" applyNumberFormat="1" applyFont="1" applyFill="1" applyBorder="1" applyAlignment="1" applyProtection="1">
      <alignment horizontal="center"/>
      <protection locked="0"/>
    </xf>
    <xf numFmtId="43" fontId="193" fillId="0" borderId="1" xfId="0" applyNumberFormat="1" applyFont="1" applyBorder="1" applyAlignment="1" applyProtection="1">
      <alignment horizontal="center"/>
      <protection locked="0"/>
    </xf>
    <xf numFmtId="43" fontId="35" fillId="0" borderId="0" xfId="0" applyNumberFormat="1" applyFont="1" applyBorder="1" applyAlignment="1" applyProtection="1">
      <alignment horizontal="center"/>
      <protection locked="0"/>
    </xf>
    <xf numFmtId="43" fontId="35" fillId="0" borderId="21" xfId="0" applyNumberFormat="1" applyFont="1" applyBorder="1" applyAlignment="1" applyProtection="1">
      <alignment horizontal="center"/>
      <protection locked="0"/>
    </xf>
    <xf numFmtId="4" fontId="195" fillId="0" borderId="1" xfId="39" applyNumberFormat="1" applyFont="1" applyBorder="1" applyAlignment="1" applyProtection="1">
      <alignment horizontal="right"/>
      <protection locked="0"/>
    </xf>
    <xf numFmtId="0" fontId="104" fillId="0" borderId="32" xfId="0" applyFont="1" applyBorder="1" applyAlignment="1" applyProtection="1">
      <alignment horizontal="center"/>
    </xf>
    <xf numFmtId="0" fontId="117" fillId="2" borderId="40" xfId="0" applyFont="1" applyFill="1" applyBorder="1" applyAlignment="1" applyProtection="1">
      <alignment horizontal="left" vertical="center"/>
      <protection locked="0"/>
    </xf>
    <xf numFmtId="0" fontId="104" fillId="0" borderId="58" xfId="0" applyFont="1" applyBorder="1" applyAlignment="1" applyProtection="1">
      <alignment horizontal="center"/>
    </xf>
    <xf numFmtId="43" fontId="35" fillId="0" borderId="17" xfId="0" applyNumberFormat="1" applyFont="1" applyBorder="1" applyAlignment="1" applyProtection="1">
      <alignment horizontal="center"/>
      <protection locked="0"/>
    </xf>
    <xf numFmtId="0" fontId="104" fillId="0" borderId="16" xfId="0" applyFont="1" applyBorder="1" applyAlignment="1" applyProtection="1">
      <alignment horizontal="center"/>
    </xf>
    <xf numFmtId="0" fontId="104" fillId="0" borderId="17" xfId="0" applyFont="1" applyBorder="1" applyAlignment="1" applyProtection="1">
      <alignment horizontal="center"/>
    </xf>
    <xf numFmtId="0" fontId="117" fillId="0" borderId="80" xfId="0" applyFont="1" applyBorder="1" applyAlignment="1" applyProtection="1">
      <alignment horizontal="left" vertical="center"/>
      <protection locked="0"/>
    </xf>
    <xf numFmtId="0" fontId="22" fillId="24" borderId="13" xfId="0" applyFont="1" applyFill="1" applyBorder="1" applyAlignment="1" applyProtection="1">
      <alignment horizontal="center" vertical="center" wrapText="1"/>
    </xf>
    <xf numFmtId="43" fontId="35" fillId="24" borderId="2" xfId="0" applyNumberFormat="1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left" vertical="center"/>
    </xf>
    <xf numFmtId="0" fontId="104" fillId="2" borderId="2" xfId="0" applyFont="1" applyFill="1" applyBorder="1" applyAlignment="1" applyProtection="1">
      <alignment horizontal="center" vertical="center"/>
    </xf>
    <xf numFmtId="43" fontId="35" fillId="2" borderId="2" xfId="0" applyNumberFormat="1" applyFont="1" applyFill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left" vertical="center"/>
    </xf>
    <xf numFmtId="0" fontId="35" fillId="2" borderId="21" xfId="0" applyFont="1" applyFill="1" applyBorder="1" applyAlignment="1" applyProtection="1">
      <alignment horizontal="center" vertical="center"/>
    </xf>
    <xf numFmtId="43" fontId="35" fillId="2" borderId="21" xfId="0" applyNumberFormat="1" applyFont="1" applyFill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left" vertical="center"/>
    </xf>
    <xf numFmtId="0" fontId="104" fillId="2" borderId="1" xfId="0" applyFont="1" applyFill="1" applyBorder="1" applyAlignment="1" applyProtection="1">
      <alignment horizontal="center"/>
    </xf>
    <xf numFmtId="0" fontId="35" fillId="0" borderId="2" xfId="0" applyFont="1" applyBorder="1" applyAlignment="1" applyProtection="1">
      <alignment horizontal="left" vertical="center"/>
      <protection locked="0"/>
    </xf>
    <xf numFmtId="43" fontId="35" fillId="0" borderId="2" xfId="0" applyNumberFormat="1" applyFont="1" applyBorder="1" applyAlignment="1" applyProtection="1">
      <alignment horizontal="center"/>
    </xf>
    <xf numFmtId="0" fontId="117" fillId="0" borderId="2" xfId="0" applyFont="1" applyBorder="1" applyAlignment="1" applyProtection="1">
      <alignment horizontal="left"/>
    </xf>
    <xf numFmtId="0" fontId="22" fillId="13" borderId="0" xfId="0" applyFont="1" applyFill="1" applyBorder="1" applyAlignment="1" applyProtection="1">
      <alignment horizontal="center" vertical="center" wrapText="1"/>
    </xf>
    <xf numFmtId="43" fontId="35" fillId="0" borderId="1" xfId="0" applyNumberFormat="1" applyFont="1" applyBorder="1" applyAlignment="1" applyProtection="1">
      <alignment horizontal="center" vertical="center"/>
    </xf>
    <xf numFmtId="0" fontId="117" fillId="0" borderId="33" xfId="0" applyFont="1" applyBorder="1" applyAlignment="1" applyProtection="1">
      <alignment horizontal="left" vertical="center"/>
    </xf>
    <xf numFmtId="0" fontId="104" fillId="2" borderId="1" xfId="0" applyFont="1" applyFill="1" applyBorder="1" applyAlignment="1" applyProtection="1">
      <alignment horizontal="center" vertical="center"/>
    </xf>
    <xf numFmtId="0" fontId="35" fillId="0" borderId="76" xfId="0" applyFont="1" applyBorder="1" applyAlignment="1" applyProtection="1">
      <alignment horizontal="left" vertical="center"/>
    </xf>
    <xf numFmtId="0" fontId="179" fillId="9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left"/>
      <protection locked="0"/>
    </xf>
    <xf numFmtId="0" fontId="25" fillId="2" borderId="4" xfId="0" applyFont="1" applyFill="1" applyBorder="1" applyAlignment="1" applyProtection="1">
      <alignment horizontal="left"/>
      <protection locked="0"/>
    </xf>
    <xf numFmtId="0" fontId="196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22" fillId="2" borderId="4" xfId="0" applyFont="1" applyFill="1" applyBorder="1" applyAlignment="1" applyProtection="1">
      <alignment horizontal="left" vertical="center"/>
    </xf>
    <xf numFmtId="0" fontId="22" fillId="2" borderId="4" xfId="0" applyFont="1" applyFill="1" applyBorder="1" applyAlignment="1" applyProtection="1">
      <alignment horizontal="left" vertical="center"/>
      <protection locked="0"/>
    </xf>
    <xf numFmtId="0" fontId="84" fillId="0" borderId="0" xfId="1" applyFont="1" applyBorder="1" applyAlignment="1" applyProtection="1">
      <alignment horizontal="center" vertical="center" wrapText="1"/>
    </xf>
    <xf numFmtId="0" fontId="84" fillId="6" borderId="0" xfId="1" applyFont="1" applyFill="1" applyBorder="1" applyAlignment="1" applyProtection="1">
      <alignment horizontal="center" vertical="center" wrapText="1"/>
    </xf>
    <xf numFmtId="43" fontId="84" fillId="0" borderId="0" xfId="1" applyNumberFormat="1" applyFont="1" applyBorder="1" applyAlignment="1" applyProtection="1">
      <alignment vertical="center" wrapText="1"/>
    </xf>
    <xf numFmtId="0" fontId="76" fillId="6" borderId="1" xfId="1" applyFont="1" applyFill="1" applyBorder="1" applyAlignment="1" applyProtection="1">
      <alignment horizontal="center" vertical="center" wrapText="1"/>
    </xf>
    <xf numFmtId="0" fontId="197" fillId="6" borderId="1" xfId="1" applyFont="1" applyFill="1" applyBorder="1" applyAlignment="1" applyProtection="1">
      <alignment horizontal="center" vertical="center" wrapText="1"/>
    </xf>
    <xf numFmtId="164" fontId="76" fillId="0" borderId="1" xfId="1" applyNumberFormat="1" applyFont="1" applyBorder="1" applyAlignment="1" applyProtection="1">
      <alignment vertical="center" wrapText="1"/>
    </xf>
    <xf numFmtId="14" fontId="94" fillId="0" borderId="0" xfId="1" applyNumberFormat="1" applyFont="1" applyAlignment="1" applyProtection="1">
      <alignment horizontal="center"/>
    </xf>
    <xf numFmtId="14" fontId="199" fillId="0" borderId="0" xfId="0" applyNumberFormat="1" applyFont="1" applyAlignment="1" applyProtection="1">
      <alignment horizontal="center"/>
    </xf>
    <xf numFmtId="0" fontId="38" fillId="0" borderId="0" xfId="1" applyFont="1" applyAlignment="1" applyProtection="1">
      <alignment horizontal="center" vertical="center" wrapText="1"/>
    </xf>
    <xf numFmtId="0" fontId="163" fillId="0" borderId="0" xfId="1" applyFont="1" applyBorder="1" applyAlignment="1" applyProtection="1">
      <alignment horizontal="center" vertical="center" wrapText="1"/>
    </xf>
    <xf numFmtId="0" fontId="93" fillId="0" borderId="0" xfId="1" applyFont="1" applyBorder="1" applyAlignment="1" applyProtection="1">
      <alignment horizontal="left" vertical="center" wrapText="1"/>
    </xf>
    <xf numFmtId="0" fontId="38" fillId="9" borderId="3" xfId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68" fillId="9" borderId="4" xfId="0" applyFont="1" applyFill="1" applyBorder="1" applyAlignment="1">
      <alignment horizontal="center" vertical="center" wrapText="1"/>
    </xf>
    <xf numFmtId="0" fontId="166" fillId="0" borderId="5" xfId="0" applyFont="1" applyBorder="1" applyAlignment="1">
      <alignment horizontal="center" vertical="center" wrapText="1"/>
    </xf>
    <xf numFmtId="0" fontId="121" fillId="0" borderId="34" xfId="0" applyFont="1" applyBorder="1" applyAlignment="1" applyProtection="1">
      <alignment horizontal="center" vertical="center" wrapText="1"/>
    </xf>
    <xf numFmtId="0" fontId="121" fillId="0" borderId="58" xfId="0" applyFont="1" applyBorder="1" applyAlignment="1" applyProtection="1">
      <alignment horizontal="center" vertical="center" wrapText="1"/>
    </xf>
    <xf numFmtId="0" fontId="18" fillId="0" borderId="2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21" fillId="0" borderId="16" xfId="0" applyFont="1" applyBorder="1" applyAlignment="1">
      <alignment horizontal="center" vertical="center" wrapText="1"/>
    </xf>
    <xf numFmtId="0" fontId="121" fillId="0" borderId="19" xfId="0" applyFont="1" applyBorder="1" applyAlignment="1">
      <alignment horizontal="center" vertical="center" wrapText="1"/>
    </xf>
    <xf numFmtId="169" fontId="123" fillId="2" borderId="45" xfId="6" applyNumberFormat="1" applyFont="1" applyFill="1" applyBorder="1" applyAlignment="1">
      <alignment horizontal="center" vertical="center" wrapText="1"/>
    </xf>
    <xf numFmtId="169" fontId="123" fillId="2" borderId="63" xfId="6" applyNumberFormat="1" applyFont="1" applyFill="1" applyBorder="1" applyAlignment="1">
      <alignment horizontal="center" vertical="center" wrapText="1"/>
    </xf>
    <xf numFmtId="164" fontId="16" fillId="13" borderId="20" xfId="6" applyFont="1" applyFill="1" applyBorder="1" applyAlignment="1">
      <alignment vertical="center" wrapText="1"/>
    </xf>
    <xf numFmtId="164" fontId="16" fillId="13" borderId="23" xfId="6" applyFont="1" applyFill="1" applyBorder="1" applyAlignment="1">
      <alignment vertical="center" wrapText="1"/>
    </xf>
    <xf numFmtId="0" fontId="37" fillId="11" borderId="14" xfId="0" applyFont="1" applyFill="1" applyBorder="1" applyAlignment="1">
      <alignment horizontal="center" vertical="center" wrapText="1"/>
    </xf>
    <xf numFmtId="0" fontId="37" fillId="11" borderId="0" xfId="0" applyFont="1" applyFill="1" applyBorder="1" applyAlignment="1">
      <alignment horizontal="center" vertical="center" wrapText="1"/>
    </xf>
    <xf numFmtId="169" fontId="121" fillId="2" borderId="45" xfId="6" applyNumberFormat="1" applyFont="1" applyFill="1" applyBorder="1" applyAlignment="1">
      <alignment vertical="center" wrapText="1"/>
    </xf>
    <xf numFmtId="169" fontId="121" fillId="2" borderId="63" xfId="6" applyNumberFormat="1" applyFont="1" applyFill="1" applyBorder="1" applyAlignment="1">
      <alignment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164" fontId="18" fillId="0" borderId="57" xfId="6" applyFont="1" applyBorder="1" applyAlignment="1">
      <alignment horizontal="center" vertical="center" wrapText="1"/>
    </xf>
    <xf numFmtId="164" fontId="18" fillId="0" borderId="63" xfId="6" applyFont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1" fillId="0" borderId="29" xfId="0" applyFont="1" applyBorder="1" applyAlignment="1">
      <alignment horizontal="center" vertical="center" wrapText="1"/>
    </xf>
    <xf numFmtId="0" fontId="121" fillId="0" borderId="30" xfId="0" applyFont="1" applyBorder="1" applyAlignment="1">
      <alignment horizontal="center" vertical="center" wrapText="1"/>
    </xf>
    <xf numFmtId="0" fontId="37" fillId="11" borderId="0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right" vertical="top" wrapText="1"/>
    </xf>
    <xf numFmtId="0" fontId="121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right" vertical="top"/>
    </xf>
    <xf numFmtId="0" fontId="16" fillId="0" borderId="2" xfId="0" applyFont="1" applyBorder="1" applyAlignment="1">
      <alignment horizontal="right" vertical="top" wrapText="1"/>
    </xf>
    <xf numFmtId="0" fontId="121" fillId="0" borderId="61" xfId="0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58" xfId="0" applyFont="1" applyBorder="1" applyAlignment="1">
      <alignment horizontal="center" vertical="center" wrapText="1"/>
    </xf>
    <xf numFmtId="0" fontId="121" fillId="7" borderId="25" xfId="0" applyFont="1" applyFill="1" applyBorder="1" applyAlignment="1">
      <alignment horizontal="center" vertical="center" wrapText="1"/>
    </xf>
    <xf numFmtId="0" fontId="121" fillId="7" borderId="26" xfId="0" applyFont="1" applyFill="1" applyBorder="1" applyAlignment="1">
      <alignment horizontal="center" vertical="center" wrapText="1"/>
    </xf>
    <xf numFmtId="0" fontId="121" fillId="7" borderId="28" xfId="0" applyFont="1" applyFill="1" applyBorder="1" applyAlignment="1">
      <alignment horizontal="center" vertical="center" wrapText="1"/>
    </xf>
    <xf numFmtId="0" fontId="121" fillId="36" borderId="61" xfId="0" applyFont="1" applyFill="1" applyBorder="1" applyAlignment="1">
      <alignment horizontal="center" vertical="center" wrapText="1"/>
    </xf>
    <xf numFmtId="0" fontId="121" fillId="36" borderId="59" xfId="0" applyFont="1" applyFill="1" applyBorder="1" applyAlignment="1">
      <alignment horizontal="center" vertical="center" wrapText="1"/>
    </xf>
    <xf numFmtId="0" fontId="121" fillId="36" borderId="60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21" fillId="0" borderId="8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1" fillId="2" borderId="58" xfId="0" applyFont="1" applyFill="1" applyBorder="1" applyAlignment="1">
      <alignment horizontal="center" vertical="center" wrapText="1"/>
    </xf>
    <xf numFmtId="0" fontId="121" fillId="2" borderId="76" xfId="0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169" fontId="121" fillId="26" borderId="45" xfId="6" applyNumberFormat="1" applyFont="1" applyFill="1" applyBorder="1" applyAlignment="1">
      <alignment horizontal="center" vertical="center" wrapText="1"/>
    </xf>
    <xf numFmtId="169" fontId="121" fillId="26" borderId="63" xfId="6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6" fillId="6" borderId="1" xfId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left" vertical="center"/>
      <protection locked="0"/>
    </xf>
    <xf numFmtId="0" fontId="6" fillId="6" borderId="10" xfId="1" applyFont="1" applyFill="1" applyBorder="1" applyAlignment="1" applyProtection="1">
      <alignment horizontal="center" vertical="center" wrapText="1"/>
    </xf>
    <xf numFmtId="0" fontId="6" fillId="6" borderId="11" xfId="1" applyFont="1" applyFill="1" applyBorder="1" applyAlignment="1" applyProtection="1">
      <alignment horizontal="center" vertical="center" wrapText="1"/>
    </xf>
    <xf numFmtId="0" fontId="6" fillId="6" borderId="12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left" vertical="center"/>
      <protection locked="0"/>
    </xf>
    <xf numFmtId="0" fontId="5" fillId="2" borderId="11" xfId="1" applyFont="1" applyFill="1" applyBorder="1" applyAlignment="1" applyProtection="1">
      <alignment horizontal="left" vertical="center"/>
      <protection locked="0"/>
    </xf>
    <xf numFmtId="0" fontId="5" fillId="2" borderId="12" xfId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3" fillId="3" borderId="12" xfId="1" applyFont="1" applyFill="1" applyBorder="1" applyAlignment="1">
      <alignment horizontal="left" vertical="center" wrapText="1"/>
    </xf>
    <xf numFmtId="0" fontId="175" fillId="22" borderId="11" xfId="1" applyFont="1" applyFill="1" applyBorder="1" applyAlignment="1" applyProtection="1">
      <alignment horizontal="left" vertical="center" wrapText="1"/>
    </xf>
    <xf numFmtId="0" fontId="175" fillId="22" borderId="12" xfId="1" applyFont="1" applyFill="1" applyBorder="1" applyAlignment="1" applyProtection="1">
      <alignment horizontal="left" vertical="center" wrapText="1"/>
    </xf>
    <xf numFmtId="0" fontId="7" fillId="22" borderId="10" xfId="1" applyFont="1" applyFill="1" applyBorder="1" applyAlignment="1" applyProtection="1">
      <alignment horizontal="left" vertical="center" wrapText="1"/>
    </xf>
    <xf numFmtId="0" fontId="7" fillId="22" borderId="12" xfId="1" applyFont="1" applyFill="1" applyBorder="1" applyAlignment="1" applyProtection="1">
      <alignment horizontal="left" vertical="center" wrapText="1"/>
    </xf>
    <xf numFmtId="0" fontId="6" fillId="22" borderId="11" xfId="1" applyFont="1" applyFill="1" applyBorder="1" applyAlignment="1" applyProtection="1">
      <alignment horizontal="left" vertical="center" wrapText="1"/>
    </xf>
    <xf numFmtId="0" fontId="6" fillId="22" borderId="12" xfId="1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6" fillId="0" borderId="13" xfId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5" fillId="0" borderId="10" xfId="1" applyFont="1" applyFill="1" applyBorder="1" applyAlignment="1" applyProtection="1">
      <alignment horizontal="left" vertical="center"/>
      <protection locked="0"/>
    </xf>
    <xf numFmtId="0" fontId="5" fillId="0" borderId="11" xfId="1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 applyProtection="1">
      <alignment horizontal="left" vertical="center"/>
      <protection locked="0"/>
    </xf>
    <xf numFmtId="0" fontId="14" fillId="0" borderId="1" xfId="0" applyFont="1" applyBorder="1" applyAlignment="1">
      <alignment horizontal="right" vertical="center"/>
    </xf>
    <xf numFmtId="0" fontId="5" fillId="0" borderId="10" xfId="1" applyFont="1" applyFill="1" applyBorder="1" applyAlignment="1" applyProtection="1">
      <alignment horizontal="left" vertical="center"/>
    </xf>
    <xf numFmtId="0" fontId="5" fillId="0" borderId="11" xfId="1" applyFont="1" applyFill="1" applyBorder="1" applyAlignment="1" applyProtection="1">
      <alignment horizontal="left" vertical="center"/>
    </xf>
    <xf numFmtId="0" fontId="5" fillId="0" borderId="12" xfId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81" fillId="0" borderId="10" xfId="0" applyFont="1" applyBorder="1" applyAlignment="1" applyProtection="1">
      <alignment horizontal="center" vertical="center"/>
      <protection locked="0"/>
    </xf>
    <xf numFmtId="0" fontId="81" fillId="0" borderId="11" xfId="0" applyFont="1" applyBorder="1" applyAlignment="1" applyProtection="1">
      <alignment horizontal="center" vertical="center"/>
      <protection locked="0"/>
    </xf>
    <xf numFmtId="0" fontId="81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0" fontId="5" fillId="0" borderId="10" xfId="1" applyFont="1" applyFill="1" applyBorder="1" applyAlignment="1" applyProtection="1">
      <alignment horizontal="left" vertical="center" wrapText="1"/>
    </xf>
    <xf numFmtId="0" fontId="5" fillId="0" borderId="11" xfId="1" applyFont="1" applyFill="1" applyBorder="1" applyAlignment="1" applyProtection="1">
      <alignment horizontal="left" vertical="center" wrapText="1"/>
    </xf>
    <xf numFmtId="0" fontId="5" fillId="0" borderId="12" xfId="1" applyFont="1" applyFill="1" applyBorder="1" applyAlignment="1" applyProtection="1">
      <alignment horizontal="left" vertical="center" wrapText="1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1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6" fillId="4" borderId="10" xfId="1" applyFont="1" applyFill="1" applyBorder="1" applyAlignment="1" applyProtection="1">
      <alignment horizontal="center" vertical="center"/>
    </xf>
    <xf numFmtId="0" fontId="6" fillId="4" borderId="11" xfId="1" applyFont="1" applyFill="1" applyBorder="1" applyAlignment="1" applyProtection="1">
      <alignment horizontal="center" vertical="center"/>
    </xf>
    <xf numFmtId="0" fontId="6" fillId="4" borderId="12" xfId="1" applyFont="1" applyFill="1" applyBorder="1" applyAlignment="1" applyProtection="1">
      <alignment horizontal="center" vertical="center"/>
    </xf>
    <xf numFmtId="0" fontId="6" fillId="8" borderId="10" xfId="1" applyFont="1" applyFill="1" applyBorder="1" applyAlignment="1" applyProtection="1">
      <alignment horizontal="center" vertical="center"/>
    </xf>
    <xf numFmtId="0" fontId="6" fillId="8" borderId="11" xfId="1" applyFont="1" applyFill="1" applyBorder="1" applyAlignment="1" applyProtection="1">
      <alignment horizontal="center" vertical="center"/>
    </xf>
    <xf numFmtId="0" fontId="6" fillId="8" borderId="1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6" fillId="8" borderId="10" xfId="1" applyFont="1" applyFill="1" applyBorder="1" applyAlignment="1">
      <alignment horizontal="center" vertical="center"/>
    </xf>
    <xf numFmtId="0" fontId="6" fillId="8" borderId="11" xfId="1" applyFont="1" applyFill="1" applyBorder="1" applyAlignment="1">
      <alignment horizontal="center" vertical="center"/>
    </xf>
    <xf numFmtId="0" fontId="6" fillId="8" borderId="12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16" fillId="0" borderId="0" xfId="0" applyFont="1" applyBorder="1" applyAlignment="1" applyProtection="1">
      <alignment horizontal="center"/>
    </xf>
    <xf numFmtId="0" fontId="6" fillId="0" borderId="0" xfId="1" applyFont="1" applyFill="1" applyAlignment="1">
      <alignment horizontal="center" vertical="center"/>
    </xf>
    <xf numFmtId="0" fontId="54" fillId="0" borderId="2" xfId="0" applyFont="1" applyBorder="1" applyAlignment="1" applyProtection="1">
      <alignment horizontal="center" vertical="center"/>
    </xf>
    <xf numFmtId="0" fontId="54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23" fillId="0" borderId="4" xfId="0" applyFont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 wrapText="1"/>
      <protection locked="0"/>
    </xf>
    <xf numFmtId="0" fontId="5" fillId="0" borderId="6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13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 wrapText="1"/>
    </xf>
    <xf numFmtId="0" fontId="7" fillId="8" borderId="10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/>
    </xf>
    <xf numFmtId="0" fontId="7" fillId="8" borderId="12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 wrapText="1"/>
      <protection locked="0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6" fillId="31" borderId="0" xfId="1" applyFont="1" applyFill="1" applyAlignment="1">
      <alignment horizontal="center" vertical="center" wrapText="1"/>
    </xf>
    <xf numFmtId="0" fontId="6" fillId="31" borderId="15" xfId="1" applyFont="1" applyFill="1" applyBorder="1" applyAlignment="1">
      <alignment horizontal="center" vertical="center" wrapText="1"/>
    </xf>
    <xf numFmtId="0" fontId="10" fillId="7" borderId="10" xfId="0" applyFont="1" applyFill="1" applyBorder="1" applyAlignment="1" applyProtection="1">
      <alignment horizontal="center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12" xfId="0" applyFont="1" applyFill="1" applyBorder="1" applyAlignment="1" applyProtection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1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6" fillId="30" borderId="0" xfId="1" applyFont="1" applyFill="1" applyAlignment="1" applyProtection="1">
      <alignment horizontal="center" vertical="center" wrapText="1"/>
      <protection locked="0"/>
    </xf>
    <xf numFmtId="0" fontId="6" fillId="30" borderId="15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7" borderId="0" xfId="1" applyFont="1" applyFill="1" applyAlignment="1">
      <alignment horizontal="center" vertical="center" wrapText="1"/>
    </xf>
    <xf numFmtId="0" fontId="6" fillId="7" borderId="15" xfId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11" xfId="1" applyFont="1" applyBorder="1" applyAlignment="1" applyProtection="1">
      <alignment horizontal="left" vertical="center" wrapText="1"/>
    </xf>
    <xf numFmtId="0" fontId="5" fillId="0" borderId="12" xfId="1" applyFont="1" applyBorder="1" applyAlignment="1" applyProtection="1">
      <alignment horizontal="left" vertical="center" wrapText="1"/>
    </xf>
    <xf numFmtId="0" fontId="7" fillId="9" borderId="10" xfId="1" applyFont="1" applyFill="1" applyBorder="1" applyAlignment="1">
      <alignment horizontal="left" vertical="center" wrapText="1"/>
    </xf>
    <xf numFmtId="0" fontId="7" fillId="9" borderId="11" xfId="1" applyFont="1" applyFill="1" applyBorder="1" applyAlignment="1">
      <alignment horizontal="left" vertical="center" wrapText="1"/>
    </xf>
    <xf numFmtId="0" fontId="7" fillId="9" borderId="12" xfId="1" applyFont="1" applyFill="1" applyBorder="1" applyAlignment="1">
      <alignment horizontal="left" vertical="center" wrapText="1"/>
    </xf>
    <xf numFmtId="0" fontId="7" fillId="3" borderId="10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wrapText="1"/>
      <protection locked="0"/>
    </xf>
    <xf numFmtId="0" fontId="5" fillId="0" borderId="11" xfId="1" applyFont="1" applyBorder="1" applyAlignment="1" applyProtection="1">
      <alignment horizontal="left" wrapText="1"/>
      <protection locked="0"/>
    </xf>
    <xf numFmtId="0" fontId="5" fillId="0" borderId="12" xfId="1" applyFont="1" applyBorder="1" applyAlignment="1" applyProtection="1">
      <alignment horizontal="left" wrapText="1"/>
      <protection locked="0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0" fontId="5" fillId="0" borderId="10" xfId="1" applyFont="1" applyFill="1" applyBorder="1" applyAlignment="1" applyProtection="1">
      <alignment horizontal="left" wrapText="1"/>
      <protection locked="0"/>
    </xf>
    <xf numFmtId="0" fontId="5" fillId="0" borderId="11" xfId="1" applyFont="1" applyFill="1" applyBorder="1" applyAlignment="1" applyProtection="1">
      <alignment horizontal="left" wrapText="1"/>
      <protection locked="0"/>
    </xf>
    <xf numFmtId="0" fontId="5" fillId="0" borderId="12" xfId="1" applyFont="1" applyFill="1" applyBorder="1" applyAlignment="1" applyProtection="1">
      <alignment horizontal="left" wrapText="1"/>
      <protection locked="0"/>
    </xf>
    <xf numFmtId="0" fontId="6" fillId="3" borderId="10" xfId="1" applyFont="1" applyFill="1" applyBorder="1" applyAlignment="1" applyProtection="1">
      <alignment horizontal="left" vertical="center" wrapText="1"/>
    </xf>
    <xf numFmtId="0" fontId="6" fillId="3" borderId="11" xfId="1" applyFont="1" applyFill="1" applyBorder="1" applyAlignment="1" applyProtection="1">
      <alignment horizontal="left" vertical="center" wrapText="1"/>
    </xf>
    <xf numFmtId="0" fontId="6" fillId="3" borderId="12" xfId="1" applyFont="1" applyFill="1" applyBorder="1" applyAlignment="1" applyProtection="1">
      <alignment horizontal="left" vertical="center" wrapText="1"/>
    </xf>
    <xf numFmtId="0" fontId="7" fillId="3" borderId="10" xfId="1" applyFont="1" applyFill="1" applyBorder="1" applyAlignment="1" applyProtection="1">
      <alignment horizontal="left" vertical="center" wrapText="1"/>
    </xf>
    <xf numFmtId="0" fontId="7" fillId="3" borderId="11" xfId="1" applyFont="1" applyFill="1" applyBorder="1" applyAlignment="1" applyProtection="1">
      <alignment horizontal="left" vertical="center" wrapText="1"/>
    </xf>
    <xf numFmtId="0" fontId="7" fillId="3" borderId="12" xfId="1" applyFont="1" applyFill="1" applyBorder="1" applyAlignment="1" applyProtection="1">
      <alignment horizontal="left" vertical="center" wrapText="1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8" xfId="1" applyFont="1" applyBorder="1" applyAlignment="1" applyProtection="1">
      <alignment horizontal="left" vertical="center"/>
    </xf>
    <xf numFmtId="0" fontId="11" fillId="0" borderId="4" xfId="1" applyFont="1" applyBorder="1" applyAlignment="1" applyProtection="1">
      <alignment horizontal="left" vertical="center"/>
    </xf>
    <xf numFmtId="0" fontId="11" fillId="0" borderId="9" xfId="1" applyFont="1" applyBorder="1" applyAlignment="1" applyProtection="1">
      <alignment horizontal="left" vertical="center"/>
    </xf>
    <xf numFmtId="0" fontId="5" fillId="2" borderId="1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0" fontId="5" fillId="2" borderId="12" xfId="1" applyFont="1" applyFill="1" applyBorder="1" applyAlignment="1" applyProtection="1">
      <alignment horizontal="left" vertical="center" wrapText="1"/>
    </xf>
    <xf numFmtId="0" fontId="6" fillId="2" borderId="10" xfId="1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 vertical="center" wrapText="1"/>
    </xf>
    <xf numFmtId="0" fontId="6" fillId="2" borderId="12" xfId="1" applyFont="1" applyFill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left" vertical="center"/>
      <protection locked="0"/>
    </xf>
    <xf numFmtId="0" fontId="11" fillId="0" borderId="11" xfId="1" applyFont="1" applyBorder="1" applyAlignment="1" applyProtection="1">
      <alignment horizontal="left" vertical="center"/>
      <protection locked="0"/>
    </xf>
    <xf numFmtId="0" fontId="11" fillId="0" borderId="12" xfId="1" applyFont="1" applyBorder="1" applyAlignment="1" applyProtection="1">
      <alignment horizontal="left" vertical="center"/>
      <protection locked="0"/>
    </xf>
    <xf numFmtId="0" fontId="11" fillId="0" borderId="6" xfId="1" applyFont="1" applyBorder="1" applyAlignment="1" applyProtection="1">
      <alignment horizontal="left" vertical="center"/>
      <protection locked="0"/>
    </xf>
    <xf numFmtId="0" fontId="11" fillId="0" borderId="5" xfId="1" applyFont="1" applyBorder="1" applyAlignment="1" applyProtection="1">
      <alignment horizontal="lef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5" fillId="2" borderId="10" xfId="1" applyFont="1" applyFill="1" applyBorder="1" applyAlignment="1" applyProtection="1">
      <alignment horizontal="left" vertical="center"/>
    </xf>
    <xf numFmtId="0" fontId="5" fillId="2" borderId="11" xfId="1" applyFont="1" applyFill="1" applyBorder="1" applyAlignment="1" applyProtection="1">
      <alignment horizontal="left" vertical="center"/>
    </xf>
    <xf numFmtId="0" fontId="5" fillId="2" borderId="12" xfId="1" applyFont="1" applyFill="1" applyBorder="1" applyAlignment="1" applyProtection="1">
      <alignment horizontal="left" vertical="center"/>
    </xf>
    <xf numFmtId="0" fontId="5" fillId="3" borderId="10" xfId="1" applyFont="1" applyFill="1" applyBorder="1" applyAlignment="1">
      <alignment horizontal="left" vertical="center" wrapText="1"/>
    </xf>
    <xf numFmtId="0" fontId="5" fillId="3" borderId="11" xfId="1" applyFont="1" applyFill="1" applyBorder="1" applyAlignment="1">
      <alignment horizontal="left" vertical="center" wrapText="1"/>
    </xf>
    <xf numFmtId="0" fontId="5" fillId="3" borderId="12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 applyProtection="1">
      <alignment horizontal="left" vertical="center"/>
    </xf>
    <xf numFmtId="0" fontId="11" fillId="2" borderId="11" xfId="1" applyFont="1" applyFill="1" applyBorder="1" applyAlignment="1" applyProtection="1">
      <alignment horizontal="left" vertical="center"/>
    </xf>
    <xf numFmtId="0" fontId="11" fillId="2" borderId="12" xfId="1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1" applyNumberFormat="1" applyFont="1" applyBorder="1" applyAlignment="1" applyProtection="1">
      <alignment horizontal="left" vertical="center" wrapText="1"/>
      <protection locked="0"/>
    </xf>
    <xf numFmtId="49" fontId="5" fillId="0" borderId="10" xfId="1" applyNumberFormat="1" applyFont="1" applyBorder="1" applyAlignment="1" applyProtection="1">
      <alignment horizontal="left" vertical="center" wrapText="1"/>
      <protection locked="0"/>
    </xf>
    <xf numFmtId="49" fontId="5" fillId="0" borderId="11" xfId="1" applyNumberFormat="1" applyFont="1" applyBorder="1" applyAlignment="1" applyProtection="1">
      <alignment horizontal="left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vertical="center" wrapText="1"/>
      <protection locked="0"/>
    </xf>
    <xf numFmtId="0" fontId="5" fillId="0" borderId="11" xfId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5" borderId="10" xfId="0" applyFont="1" applyFill="1" applyBorder="1" applyAlignment="1" applyProtection="1">
      <alignment horizontal="right" vertical="center" wrapText="1"/>
    </xf>
    <xf numFmtId="0" fontId="10" fillId="5" borderId="11" xfId="0" applyFont="1" applyFill="1" applyBorder="1" applyAlignment="1" applyProtection="1">
      <alignment horizontal="right" vertical="center" wrapText="1"/>
    </xf>
    <xf numFmtId="0" fontId="10" fillId="5" borderId="12" xfId="0" applyFont="1" applyFill="1" applyBorder="1" applyAlignment="1" applyProtection="1">
      <alignment horizontal="right" vertical="center" wrapText="1"/>
    </xf>
    <xf numFmtId="0" fontId="6" fillId="2" borderId="10" xfId="1" applyFont="1" applyFill="1" applyBorder="1" applyAlignment="1" applyProtection="1">
      <alignment horizontal="right" vertical="center"/>
    </xf>
    <xf numFmtId="0" fontId="6" fillId="2" borderId="11" xfId="1" applyFont="1" applyFill="1" applyBorder="1" applyAlignment="1" applyProtection="1">
      <alignment horizontal="right" vertical="center"/>
    </xf>
    <xf numFmtId="0" fontId="6" fillId="2" borderId="12" xfId="1" applyFont="1" applyFill="1" applyBorder="1" applyAlignment="1" applyProtection="1">
      <alignment horizontal="right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11" xfId="1" applyFont="1" applyFill="1" applyBorder="1" applyAlignment="1">
      <alignment horizontal="center" vertical="center"/>
    </xf>
    <xf numFmtId="0" fontId="178" fillId="3" borderId="8" xfId="1" applyFont="1" applyFill="1" applyBorder="1" applyAlignment="1">
      <alignment horizontal="left" vertical="center" wrapText="1"/>
    </xf>
    <xf numFmtId="0" fontId="178" fillId="3" borderId="9" xfId="1" applyFont="1" applyFill="1" applyBorder="1" applyAlignment="1">
      <alignment horizontal="left" vertical="center" wrapText="1"/>
    </xf>
    <xf numFmtId="0" fontId="185" fillId="2" borderId="10" xfId="1" applyFont="1" applyFill="1" applyBorder="1" applyAlignment="1" applyProtection="1">
      <alignment horizontal="right" vertical="center"/>
    </xf>
    <xf numFmtId="0" fontId="185" fillId="2" borderId="11" xfId="1" applyFont="1" applyFill="1" applyBorder="1" applyAlignment="1" applyProtection="1">
      <alignment horizontal="right" vertical="center"/>
    </xf>
    <xf numFmtId="0" fontId="185" fillId="2" borderId="12" xfId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7" fillId="26" borderId="10" xfId="1" applyFont="1" applyFill="1" applyBorder="1" applyAlignment="1" applyProtection="1">
      <alignment horizontal="left" vertical="center" wrapText="1"/>
    </xf>
    <xf numFmtId="0" fontId="7" fillId="26" borderId="11" xfId="1" applyFont="1" applyFill="1" applyBorder="1" applyAlignment="1" applyProtection="1">
      <alignment horizontal="left" vertical="center" wrapText="1"/>
    </xf>
    <xf numFmtId="0" fontId="7" fillId="26" borderId="12" xfId="1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0" xfId="1" applyFont="1" applyFill="1" applyBorder="1" applyAlignment="1" applyProtection="1">
      <alignment horizontal="left" wrapText="1"/>
    </xf>
    <xf numFmtId="0" fontId="7" fillId="0" borderId="11" xfId="1" applyFont="1" applyFill="1" applyBorder="1" applyAlignment="1" applyProtection="1">
      <alignment horizontal="left" wrapText="1"/>
    </xf>
    <xf numFmtId="0" fontId="7" fillId="0" borderId="12" xfId="1" applyFont="1" applyFill="1" applyBorder="1" applyAlignment="1" applyProtection="1">
      <alignment horizontal="left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6" fillId="6" borderId="2" xfId="1" applyFont="1" applyFill="1" applyBorder="1" applyAlignment="1" applyProtection="1">
      <alignment horizontal="center" vertical="center" wrapText="1"/>
    </xf>
    <xf numFmtId="0" fontId="6" fillId="29" borderId="1" xfId="1" applyFont="1" applyFill="1" applyBorder="1" applyAlignment="1" applyProtection="1">
      <alignment horizontal="center" vertical="center" wrapText="1"/>
    </xf>
    <xf numFmtId="0" fontId="177" fillId="3" borderId="11" xfId="0" applyFont="1" applyFill="1" applyBorder="1" applyAlignment="1" applyProtection="1">
      <alignment horizontal="left" vertical="center"/>
    </xf>
    <xf numFmtId="0" fontId="177" fillId="3" borderId="12" xfId="0" applyFont="1" applyFill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49" fontId="11" fillId="0" borderId="10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1" xfId="1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11" fillId="2" borderId="10" xfId="1" applyFont="1" applyFill="1" applyBorder="1" applyAlignment="1" applyProtection="1">
      <alignment horizontal="left" vertical="center" wrapText="1"/>
    </xf>
    <xf numFmtId="0" fontId="11" fillId="2" borderId="11" xfId="1" applyFont="1" applyFill="1" applyBorder="1" applyAlignment="1" applyProtection="1">
      <alignment horizontal="left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2" xfId="0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left" vertical="center"/>
      <protection locked="0"/>
    </xf>
    <xf numFmtId="0" fontId="11" fillId="0" borderId="4" xfId="1" applyFont="1" applyBorder="1" applyAlignment="1" applyProtection="1">
      <alignment horizontal="left" vertical="center"/>
      <protection locked="0"/>
    </xf>
    <xf numFmtId="0" fontId="11" fillId="0" borderId="9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86" fillId="0" borderId="2" xfId="0" applyFont="1" applyBorder="1" applyAlignment="1" applyProtection="1">
      <alignment horizontal="center" vertical="center"/>
    </xf>
    <xf numFmtId="0" fontId="86" fillId="0" borderId="6" xfId="0" applyFont="1" applyBorder="1" applyAlignment="1" applyProtection="1">
      <alignment horizontal="center" vertical="center"/>
    </xf>
    <xf numFmtId="0" fontId="139" fillId="0" borderId="0" xfId="0" applyFont="1" applyAlignment="1" applyProtection="1">
      <alignment horizontal="left"/>
    </xf>
    <xf numFmtId="0" fontId="96" fillId="0" borderId="68" xfId="0" applyFont="1" applyBorder="1" applyAlignment="1" applyProtection="1">
      <alignment horizontal="right"/>
    </xf>
    <xf numFmtId="0" fontId="96" fillId="0" borderId="0" xfId="0" applyFont="1" applyBorder="1" applyAlignment="1" applyProtection="1">
      <alignment horizontal="right"/>
    </xf>
    <xf numFmtId="0" fontId="9" fillId="0" borderId="1" xfId="0" applyFont="1" applyBorder="1" applyAlignment="1" applyProtection="1">
      <alignment horizontal="left" vertical="center"/>
      <protection locked="0"/>
    </xf>
    <xf numFmtId="0" fontId="6" fillId="6" borderId="10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181" fillId="0" borderId="25" xfId="0" applyFont="1" applyBorder="1" applyAlignment="1" applyProtection="1">
      <alignment horizontal="center" vertical="center"/>
    </xf>
    <xf numFmtId="0" fontId="181" fillId="0" borderId="26" xfId="0" applyFont="1" applyBorder="1" applyAlignment="1" applyProtection="1">
      <alignment horizontal="center" vertical="center"/>
    </xf>
    <xf numFmtId="0" fontId="145" fillId="0" borderId="16" xfId="0" applyFont="1" applyBorder="1" applyAlignment="1">
      <alignment horizontal="center" vertical="center" wrapText="1"/>
    </xf>
    <xf numFmtId="0" fontId="145" fillId="0" borderId="17" xfId="0" applyFont="1" applyBorder="1" applyAlignment="1">
      <alignment horizontal="center" vertical="center" wrapText="1"/>
    </xf>
    <xf numFmtId="0" fontId="145" fillId="0" borderId="20" xfId="0" applyFont="1" applyBorder="1" applyAlignment="1">
      <alignment horizontal="center" vertical="center" wrapText="1"/>
    </xf>
    <xf numFmtId="0" fontId="145" fillId="0" borderId="21" xfId="0" applyFont="1" applyBorder="1" applyAlignment="1">
      <alignment horizontal="center" vertical="center" wrapText="1"/>
    </xf>
    <xf numFmtId="0" fontId="5" fillId="0" borderId="10" xfId="1" applyFont="1" applyFill="1" applyBorder="1" applyAlignment="1" applyProtection="1">
      <alignment vertical="center" wrapText="1"/>
    </xf>
    <xf numFmtId="0" fontId="5" fillId="0" borderId="11" xfId="1" applyFont="1" applyFill="1" applyBorder="1" applyAlignment="1" applyProtection="1">
      <alignment vertical="center" wrapText="1"/>
    </xf>
    <xf numFmtId="0" fontId="5" fillId="0" borderId="12" xfId="1" applyFont="1" applyFill="1" applyBorder="1" applyAlignment="1" applyProtection="1">
      <alignment vertical="center" wrapText="1"/>
    </xf>
    <xf numFmtId="0" fontId="6" fillId="7" borderId="10" xfId="1" applyFont="1" applyFill="1" applyBorder="1" applyAlignment="1">
      <alignment horizontal="center" vertical="center" wrapText="1"/>
    </xf>
    <xf numFmtId="0" fontId="6" fillId="7" borderId="11" xfId="1" applyFont="1" applyFill="1" applyBorder="1" applyAlignment="1">
      <alignment horizontal="center" vertical="center" wrapText="1"/>
    </xf>
    <xf numFmtId="0" fontId="6" fillId="7" borderId="12" xfId="1" applyFont="1" applyFill="1" applyBorder="1" applyAlignment="1">
      <alignment horizontal="center" vertical="center" wrapText="1"/>
    </xf>
    <xf numFmtId="0" fontId="10" fillId="7" borderId="11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left" vertical="center"/>
    </xf>
    <xf numFmtId="0" fontId="96" fillId="0" borderId="61" xfId="0" applyFont="1" applyBorder="1" applyAlignment="1" applyProtection="1">
      <alignment horizontal="right"/>
    </xf>
    <xf numFmtId="0" fontId="96" fillId="0" borderId="59" xfId="0" applyFont="1" applyBorder="1" applyAlignment="1" applyProtection="1">
      <alignment horizontal="right"/>
    </xf>
    <xf numFmtId="0" fontId="15" fillId="3" borderId="11" xfId="0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left" vertical="center"/>
    </xf>
    <xf numFmtId="0" fontId="0" fillId="0" borderId="12" xfId="0" applyBorder="1" applyProtection="1"/>
    <xf numFmtId="0" fontId="96" fillId="0" borderId="0" xfId="0" applyFont="1" applyAlignment="1" applyProtection="1">
      <alignment horizontal="left"/>
      <protection locked="0"/>
    </xf>
    <xf numFmtId="0" fontId="5" fillId="0" borderId="10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7" fillId="38" borderId="10" xfId="1" applyFont="1" applyFill="1" applyBorder="1" applyAlignment="1" applyProtection="1">
      <alignment horizontal="left" vertical="center" wrapText="1"/>
    </xf>
    <xf numFmtId="0" fontId="7" fillId="38" borderId="11" xfId="1" applyFont="1" applyFill="1" applyBorder="1" applyAlignment="1" applyProtection="1">
      <alignment horizontal="left" vertical="center" wrapText="1"/>
    </xf>
    <xf numFmtId="0" fontId="7" fillId="38" borderId="12" xfId="1" applyFont="1" applyFill="1" applyBorder="1" applyAlignment="1" applyProtection="1">
      <alignment horizontal="left" vertical="center" wrapText="1"/>
    </xf>
    <xf numFmtId="0" fontId="5" fillId="2" borderId="6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left" vertical="center" wrapText="1"/>
    </xf>
    <xf numFmtId="0" fontId="3" fillId="29" borderId="10" xfId="1" applyFont="1" applyFill="1" applyBorder="1" applyAlignment="1" applyProtection="1">
      <alignment horizontal="left" vertical="center" wrapText="1"/>
    </xf>
    <xf numFmtId="0" fontId="3" fillId="29" borderId="11" xfId="1" applyFont="1" applyFill="1" applyBorder="1" applyAlignment="1" applyProtection="1">
      <alignment horizontal="left" vertical="center" wrapText="1"/>
    </xf>
    <xf numFmtId="0" fontId="3" fillId="29" borderId="12" xfId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43" fontId="81" fillId="0" borderId="10" xfId="5" applyFont="1" applyBorder="1" applyAlignment="1" applyProtection="1">
      <alignment horizontal="center" vertical="center"/>
      <protection locked="0"/>
    </xf>
    <xf numFmtId="43" fontId="81" fillId="0" borderId="11" xfId="5" applyFont="1" applyBorder="1" applyAlignment="1" applyProtection="1">
      <alignment horizontal="center" vertical="center"/>
      <protection locked="0"/>
    </xf>
    <xf numFmtId="43" fontId="81" fillId="0" borderId="12" xfId="5" applyFont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>
      <alignment horizontal="right"/>
    </xf>
    <xf numFmtId="0" fontId="10" fillId="5" borderId="11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0" fontId="6" fillId="29" borderId="10" xfId="1" applyFont="1" applyFill="1" applyBorder="1" applyAlignment="1" applyProtection="1">
      <alignment horizontal="center" vertical="center" wrapText="1"/>
    </xf>
    <xf numFmtId="0" fontId="6" fillId="29" borderId="11" xfId="1" applyFont="1" applyFill="1" applyBorder="1" applyAlignment="1" applyProtection="1">
      <alignment horizontal="center" vertical="center" wrapText="1"/>
    </xf>
    <xf numFmtId="0" fontId="6" fillId="29" borderId="12" xfId="1" applyFont="1" applyFill="1" applyBorder="1" applyAlignment="1" applyProtection="1">
      <alignment horizontal="center" vertical="center" wrapText="1"/>
    </xf>
    <xf numFmtId="0" fontId="6" fillId="9" borderId="6" xfId="1" applyFont="1" applyFill="1" applyBorder="1" applyAlignment="1" applyProtection="1">
      <alignment horizontal="center" vertical="center"/>
    </xf>
    <xf numFmtId="0" fontId="6" fillId="9" borderId="5" xfId="1" applyFont="1" applyFill="1" applyBorder="1" applyAlignment="1" applyProtection="1">
      <alignment horizontal="center" vertical="center"/>
    </xf>
    <xf numFmtId="0" fontId="6" fillId="9" borderId="7" xfId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12" xfId="0" applyFont="1" applyBorder="1" applyAlignment="1" applyProtection="1">
      <alignment horizontal="right" vertical="center"/>
    </xf>
    <xf numFmtId="0" fontId="6" fillId="2" borderId="10" xfId="1" applyFont="1" applyFill="1" applyBorder="1" applyAlignment="1" applyProtection="1">
      <alignment horizontal="right"/>
    </xf>
    <xf numFmtId="0" fontId="6" fillId="2" borderId="11" xfId="1" applyFont="1" applyFill="1" applyBorder="1" applyAlignment="1" applyProtection="1">
      <alignment horizontal="right"/>
    </xf>
    <xf numFmtId="0" fontId="6" fillId="2" borderId="12" xfId="1" applyFont="1" applyFill="1" applyBorder="1" applyAlignment="1" applyProtection="1">
      <alignment horizontal="right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3" fillId="38" borderId="11" xfId="1" applyFont="1" applyFill="1" applyBorder="1" applyAlignment="1" applyProtection="1">
      <alignment horizontal="left" vertical="center" wrapText="1"/>
    </xf>
    <xf numFmtId="0" fontId="3" fillId="38" borderId="12" xfId="1" applyFont="1" applyFill="1" applyBorder="1" applyAlignment="1" applyProtection="1">
      <alignment horizontal="left" vertical="center" wrapText="1"/>
    </xf>
    <xf numFmtId="0" fontId="6" fillId="22" borderId="11" xfId="1" applyFont="1" applyFill="1" applyBorder="1" applyAlignment="1">
      <alignment horizontal="left" vertical="center" wrapText="1"/>
    </xf>
    <xf numFmtId="0" fontId="6" fillId="22" borderId="12" xfId="1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6" fillId="0" borderId="4" xfId="1" applyFont="1" applyFill="1" applyBorder="1" applyAlignment="1" applyProtection="1">
      <alignment horizontal="center" vertical="center" wrapText="1"/>
      <protection locked="0"/>
    </xf>
    <xf numFmtId="0" fontId="6" fillId="8" borderId="10" xfId="1" applyFont="1" applyFill="1" applyBorder="1" applyAlignment="1" applyProtection="1">
      <alignment horizontal="center" vertical="center"/>
      <protection locked="0"/>
    </xf>
    <xf numFmtId="0" fontId="6" fillId="8" borderId="11" xfId="1" applyFont="1" applyFill="1" applyBorder="1" applyAlignment="1" applyProtection="1">
      <alignment horizontal="center" vertical="center"/>
      <protection locked="0"/>
    </xf>
    <xf numFmtId="0" fontId="6" fillId="8" borderId="12" xfId="1" applyFont="1" applyFill="1" applyBorder="1" applyAlignment="1" applyProtection="1">
      <alignment horizontal="center" vertical="center"/>
      <protection locked="0"/>
    </xf>
    <xf numFmtId="0" fontId="7" fillId="8" borderId="10" xfId="1" applyFont="1" applyFill="1" applyBorder="1" applyAlignment="1" applyProtection="1">
      <alignment horizontal="center" vertical="center"/>
    </xf>
    <xf numFmtId="0" fontId="7" fillId="8" borderId="11" xfId="1" applyFont="1" applyFill="1" applyBorder="1" applyAlignment="1" applyProtection="1">
      <alignment horizontal="center" vertical="center"/>
    </xf>
    <xf numFmtId="0" fontId="7" fillId="8" borderId="12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  <protection locked="0"/>
    </xf>
    <xf numFmtId="0" fontId="11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6" fillId="31" borderId="0" xfId="1" applyFont="1" applyFill="1" applyAlignment="1" applyProtection="1">
      <alignment horizontal="center" vertical="center" wrapText="1"/>
      <protection locked="0"/>
    </xf>
    <xf numFmtId="0" fontId="6" fillId="31" borderId="15" xfId="1" applyFont="1" applyFill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7" fillId="38" borderId="10" xfId="1" applyFont="1" applyFill="1" applyBorder="1" applyAlignment="1" applyProtection="1">
      <alignment horizontal="center" vertical="center" wrapText="1"/>
    </xf>
    <xf numFmtId="0" fontId="7" fillId="38" borderId="11" xfId="1" applyFont="1" applyFill="1" applyBorder="1" applyAlignment="1" applyProtection="1">
      <alignment horizontal="center" vertical="center" wrapText="1"/>
    </xf>
    <xf numFmtId="0" fontId="7" fillId="38" borderId="12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  <protection locked="0"/>
    </xf>
    <xf numFmtId="0" fontId="6" fillId="9" borderId="0" xfId="1" applyFont="1" applyFill="1" applyAlignment="1" applyProtection="1">
      <alignment horizontal="center" vertical="center" wrapText="1"/>
      <protection locked="0"/>
    </xf>
    <xf numFmtId="0" fontId="6" fillId="9" borderId="15" xfId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3" borderId="10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 applyProtection="1">
      <alignment horizontal="left" vertical="center" wrapText="1"/>
    </xf>
    <xf numFmtId="0" fontId="3" fillId="3" borderId="12" xfId="1" applyFont="1" applyFill="1" applyBorder="1" applyAlignment="1" applyProtection="1">
      <alignment horizontal="left" vertical="center" wrapText="1"/>
    </xf>
    <xf numFmtId="0" fontId="7" fillId="29" borderId="10" xfId="1" applyFont="1" applyFill="1" applyBorder="1" applyAlignment="1" applyProtection="1">
      <alignment horizontal="left" vertical="center" wrapText="1"/>
    </xf>
    <xf numFmtId="0" fontId="7" fillId="29" borderId="11" xfId="1" applyFont="1" applyFill="1" applyBorder="1" applyAlignment="1" applyProtection="1">
      <alignment horizontal="left" vertical="center" wrapText="1"/>
    </xf>
    <xf numFmtId="0" fontId="7" fillId="29" borderId="12" xfId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  <xf numFmtId="0" fontId="5" fillId="0" borderId="1" xfId="1" applyFont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3" borderId="10" xfId="1" applyFont="1" applyFill="1" applyBorder="1" applyAlignment="1" applyProtection="1">
      <alignment horizontal="left" vertical="center" wrapText="1"/>
    </xf>
    <xf numFmtId="0" fontId="5" fillId="3" borderId="11" xfId="1" applyFont="1" applyFill="1" applyBorder="1" applyAlignment="1" applyProtection="1">
      <alignment horizontal="left" vertical="center" wrapText="1"/>
    </xf>
    <xf numFmtId="0" fontId="5" fillId="3" borderId="12" xfId="1" applyFont="1" applyFill="1" applyBorder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12" xfId="1" applyFont="1" applyFill="1" applyBorder="1" applyAlignment="1" applyProtection="1">
      <alignment horizontal="center" vertical="center" wrapText="1"/>
      <protection locked="0"/>
    </xf>
    <xf numFmtId="0" fontId="175" fillId="38" borderId="10" xfId="1" applyFont="1" applyFill="1" applyBorder="1" applyAlignment="1" applyProtection="1">
      <alignment horizontal="left" vertical="center" wrapText="1"/>
    </xf>
    <xf numFmtId="0" fontId="175" fillId="38" borderId="11" xfId="1" applyFont="1" applyFill="1" applyBorder="1" applyAlignment="1" applyProtection="1">
      <alignment horizontal="left" vertical="center" wrapText="1"/>
    </xf>
    <xf numFmtId="0" fontId="175" fillId="38" borderId="12" xfId="1" applyFont="1" applyFill="1" applyBorder="1" applyAlignment="1" applyProtection="1">
      <alignment horizontal="left" vertical="center" wrapText="1"/>
    </xf>
    <xf numFmtId="0" fontId="6" fillId="22" borderId="10" xfId="1" applyFont="1" applyFill="1" applyBorder="1" applyAlignment="1" applyProtection="1">
      <alignment horizontal="left" vertical="center" wrapText="1"/>
    </xf>
    <xf numFmtId="0" fontId="6" fillId="38" borderId="10" xfId="1" applyFont="1" applyFill="1" applyBorder="1" applyAlignment="1" applyProtection="1">
      <alignment horizontal="center" vertical="center" wrapText="1"/>
    </xf>
    <xf numFmtId="0" fontId="6" fillId="38" borderId="11" xfId="1" applyFont="1" applyFill="1" applyBorder="1" applyAlignment="1" applyProtection="1">
      <alignment horizontal="center" vertical="center" wrapText="1"/>
    </xf>
    <xf numFmtId="0" fontId="6" fillId="38" borderId="12" xfId="1" applyFont="1" applyFill="1" applyBorder="1" applyAlignment="1" applyProtection="1">
      <alignment horizontal="center" vertical="center" wrapText="1"/>
    </xf>
    <xf numFmtId="0" fontId="174" fillId="3" borderId="11" xfId="1" applyFont="1" applyFill="1" applyBorder="1" applyAlignment="1" applyProtection="1">
      <alignment horizontal="left" vertical="center" wrapText="1"/>
    </xf>
    <xf numFmtId="0" fontId="174" fillId="3" borderId="12" xfId="1" applyFont="1" applyFill="1" applyBorder="1" applyAlignment="1" applyProtection="1">
      <alignment horizontal="left" vertical="center" wrapText="1"/>
    </xf>
    <xf numFmtId="0" fontId="6" fillId="21" borderId="10" xfId="1" applyFont="1" applyFill="1" applyBorder="1" applyAlignment="1" applyProtection="1">
      <alignment horizontal="center" vertical="center" wrapText="1"/>
    </xf>
    <xf numFmtId="0" fontId="6" fillId="21" borderId="11" xfId="1" applyFont="1" applyFill="1" applyBorder="1" applyAlignment="1" applyProtection="1">
      <alignment horizontal="center" vertical="center" wrapText="1"/>
    </xf>
    <xf numFmtId="0" fontId="6" fillId="21" borderId="12" xfId="1" applyFont="1" applyFill="1" applyBorder="1" applyAlignment="1" applyProtection="1">
      <alignment horizontal="center" vertical="center" wrapText="1"/>
    </xf>
    <xf numFmtId="0" fontId="6" fillId="13" borderId="11" xfId="1" applyFont="1" applyFill="1" applyBorder="1" applyAlignment="1" applyProtection="1">
      <alignment horizontal="left" vertical="center" wrapText="1"/>
    </xf>
    <xf numFmtId="0" fontId="0" fillId="13" borderId="12" xfId="0" applyFill="1" applyBorder="1" applyProtection="1"/>
    <xf numFmtId="0" fontId="7" fillId="13" borderId="11" xfId="1" applyFont="1" applyFill="1" applyBorder="1" applyAlignment="1" applyProtection="1">
      <alignment horizontal="left" vertical="center" wrapText="1"/>
    </xf>
    <xf numFmtId="0" fontId="1" fillId="13" borderId="12" xfId="0" applyFont="1" applyFill="1" applyBorder="1" applyProtection="1"/>
    <xf numFmtId="0" fontId="180" fillId="24" borderId="10" xfId="0" applyFont="1" applyFill="1" applyBorder="1" applyAlignment="1" applyProtection="1">
      <alignment horizontal="left" vertical="center" wrapText="1"/>
    </xf>
    <xf numFmtId="0" fontId="180" fillId="24" borderId="12" xfId="0" applyFont="1" applyFill="1" applyBorder="1" applyAlignment="1" applyProtection="1">
      <alignment horizontal="left" vertical="center" wrapText="1"/>
    </xf>
    <xf numFmtId="0" fontId="6" fillId="6" borderId="6" xfId="1" applyFont="1" applyFill="1" applyBorder="1" applyAlignment="1" applyProtection="1">
      <alignment horizontal="center" vertical="center" wrapText="1"/>
    </xf>
    <xf numFmtId="0" fontId="6" fillId="6" borderId="5" xfId="1" applyFont="1" applyFill="1" applyBorder="1" applyAlignment="1" applyProtection="1">
      <alignment horizontal="center" vertical="center" wrapText="1"/>
    </xf>
    <xf numFmtId="0" fontId="6" fillId="6" borderId="7" xfId="1" applyFont="1" applyFill="1" applyBorder="1" applyAlignment="1" applyProtection="1">
      <alignment horizontal="center" vertical="center" wrapText="1"/>
    </xf>
    <xf numFmtId="0" fontId="7" fillId="24" borderId="10" xfId="1" applyFont="1" applyFill="1" applyBorder="1" applyAlignment="1" applyProtection="1">
      <alignment horizontal="left" vertical="center" wrapText="1"/>
    </xf>
    <xf numFmtId="0" fontId="7" fillId="24" borderId="11" xfId="1" applyFont="1" applyFill="1" applyBorder="1" applyAlignment="1" applyProtection="1">
      <alignment horizontal="left" vertical="center" wrapText="1"/>
    </xf>
    <xf numFmtId="0" fontId="7" fillId="24" borderId="12" xfId="1" applyFont="1" applyFill="1" applyBorder="1" applyAlignment="1" applyProtection="1">
      <alignment horizontal="left" vertical="center" wrapText="1"/>
    </xf>
    <xf numFmtId="49" fontId="7" fillId="29" borderId="10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1" xfId="1" applyNumberFormat="1" applyFont="1" applyFill="1" applyBorder="1" applyAlignment="1" applyProtection="1">
      <alignment horizontal="left" vertical="center" wrapText="1"/>
      <protection locked="0"/>
    </xf>
    <xf numFmtId="49" fontId="7" fillId="29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22" borderId="11" xfId="0" applyFont="1" applyFill="1" applyBorder="1" applyAlignment="1" applyProtection="1">
      <alignment horizontal="left" vertical="center"/>
    </xf>
    <xf numFmtId="0" fontId="10" fillId="22" borderId="12" xfId="0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 wrapText="1"/>
    </xf>
    <xf numFmtId="0" fontId="6" fillId="0" borderId="11" xfId="1" applyFont="1" applyFill="1" applyBorder="1" applyAlignment="1" applyProtection="1">
      <alignment horizontal="left" vertical="center" wrapText="1"/>
    </xf>
    <xf numFmtId="0" fontId="6" fillId="0" borderId="12" xfId="1" applyFont="1" applyFill="1" applyBorder="1" applyAlignment="1" applyProtection="1">
      <alignment horizontal="left" vertical="center" wrapText="1"/>
    </xf>
    <xf numFmtId="0" fontId="9" fillId="22" borderId="11" xfId="0" applyFont="1" applyFill="1" applyBorder="1" applyAlignment="1" applyProtection="1">
      <alignment horizontal="left" vertical="center"/>
    </xf>
    <xf numFmtId="0" fontId="9" fillId="22" borderId="12" xfId="0" applyFont="1" applyFill="1" applyBorder="1" applyAlignment="1" applyProtection="1">
      <alignment horizontal="left" vertical="center"/>
    </xf>
    <xf numFmtId="0" fontId="184" fillId="2" borderId="10" xfId="1" applyFont="1" applyFill="1" applyBorder="1" applyAlignment="1" applyProtection="1">
      <alignment horizontal="right" vertical="center"/>
    </xf>
    <xf numFmtId="0" fontId="184" fillId="2" borderId="11" xfId="1" applyFont="1" applyFill="1" applyBorder="1" applyAlignment="1" applyProtection="1">
      <alignment horizontal="right" vertical="center"/>
    </xf>
    <xf numFmtId="0" fontId="184" fillId="2" borderId="12" xfId="1" applyFont="1" applyFill="1" applyBorder="1" applyAlignment="1" applyProtection="1">
      <alignment horizontal="right" vertical="center"/>
    </xf>
    <xf numFmtId="0" fontId="78" fillId="0" borderId="2" xfId="0" applyFont="1" applyBorder="1" applyAlignment="1" applyProtection="1">
      <alignment horizontal="center" vertical="center" wrapText="1"/>
    </xf>
    <xf numFmtId="0" fontId="78" fillId="0" borderId="13" xfId="0" applyFont="1" applyBorder="1" applyAlignment="1" applyProtection="1">
      <alignment horizontal="center" vertical="center" wrapText="1"/>
    </xf>
    <xf numFmtId="0" fontId="78" fillId="0" borderId="3" xfId="0" applyFont="1" applyBorder="1" applyAlignment="1" applyProtection="1">
      <alignment horizontal="center" vertical="center" wrapText="1"/>
    </xf>
    <xf numFmtId="0" fontId="10" fillId="5" borderId="44" xfId="0" applyFont="1" applyFill="1" applyBorder="1" applyAlignment="1" applyProtection="1">
      <alignment horizontal="right"/>
    </xf>
    <xf numFmtId="0" fontId="10" fillId="5" borderId="30" xfId="0" applyFont="1" applyFill="1" applyBorder="1" applyAlignment="1" applyProtection="1">
      <alignment horizontal="right"/>
    </xf>
    <xf numFmtId="0" fontId="10" fillId="5" borderId="31" xfId="0" applyFont="1" applyFill="1" applyBorder="1" applyAlignment="1" applyProtection="1">
      <alignment horizontal="right"/>
    </xf>
    <xf numFmtId="0" fontId="6" fillId="7" borderId="10" xfId="1" applyFont="1" applyFill="1" applyBorder="1" applyAlignment="1" applyProtection="1">
      <alignment horizontal="center" vertical="center" wrapText="1"/>
    </xf>
    <xf numFmtId="0" fontId="6" fillId="7" borderId="11" xfId="1" applyFont="1" applyFill="1" applyBorder="1" applyAlignment="1" applyProtection="1">
      <alignment horizontal="center" vertical="center" wrapText="1"/>
    </xf>
    <xf numFmtId="0" fontId="6" fillId="7" borderId="12" xfId="1" applyFont="1" applyFill="1" applyBorder="1" applyAlignment="1" applyProtection="1">
      <alignment horizontal="center" vertical="center" wrapText="1"/>
    </xf>
    <xf numFmtId="0" fontId="6" fillId="29" borderId="45" xfId="1" applyFont="1" applyFill="1" applyBorder="1" applyAlignment="1" applyProtection="1">
      <alignment horizontal="right"/>
    </xf>
    <xf numFmtId="0" fontId="6" fillId="29" borderId="11" xfId="1" applyFont="1" applyFill="1" applyBorder="1" applyAlignment="1" applyProtection="1">
      <alignment horizontal="right"/>
    </xf>
    <xf numFmtId="0" fontId="6" fillId="29" borderId="12" xfId="1" applyFont="1" applyFill="1" applyBorder="1" applyAlignment="1" applyProtection="1">
      <alignment horizontal="right"/>
    </xf>
    <xf numFmtId="0" fontId="6" fillId="29" borderId="46" xfId="1" applyFont="1" applyFill="1" applyBorder="1" applyAlignment="1" applyProtection="1">
      <alignment horizontal="right"/>
    </xf>
    <xf numFmtId="0" fontId="6" fillId="29" borderId="47" xfId="1" applyFont="1" applyFill="1" applyBorder="1" applyAlignment="1" applyProtection="1">
      <alignment horizontal="right"/>
    </xf>
    <xf numFmtId="0" fontId="6" fillId="29" borderId="48" xfId="1" applyFont="1" applyFill="1" applyBorder="1" applyAlignment="1" applyProtection="1">
      <alignment horizontal="right"/>
    </xf>
    <xf numFmtId="0" fontId="6" fillId="39" borderId="10" xfId="1" applyFont="1" applyFill="1" applyBorder="1" applyAlignment="1" applyProtection="1">
      <alignment horizontal="right" vertical="center" wrapText="1"/>
    </xf>
    <xf numFmtId="0" fontId="6" fillId="39" borderId="11" xfId="1" applyFont="1" applyFill="1" applyBorder="1" applyAlignment="1" applyProtection="1">
      <alignment horizontal="right" vertical="center" wrapText="1"/>
    </xf>
    <xf numFmtId="0" fontId="6" fillId="39" borderId="12" xfId="1" applyFont="1" applyFill="1" applyBorder="1" applyAlignment="1" applyProtection="1">
      <alignment horizontal="right" vertical="center" wrapText="1"/>
    </xf>
    <xf numFmtId="0" fontId="6" fillId="6" borderId="10" xfId="1" applyFont="1" applyFill="1" applyBorder="1" applyAlignment="1" applyProtection="1">
      <alignment horizontal="right" vertical="center" wrapText="1"/>
    </xf>
    <xf numFmtId="0" fontId="6" fillId="6" borderId="11" xfId="1" applyFont="1" applyFill="1" applyBorder="1" applyAlignment="1" applyProtection="1">
      <alignment horizontal="right" vertical="center" wrapText="1"/>
    </xf>
    <xf numFmtId="0" fontId="6" fillId="6" borderId="12" xfId="1" applyFont="1" applyFill="1" applyBorder="1" applyAlignment="1" applyProtection="1">
      <alignment horizontal="right" vertical="center" wrapText="1"/>
    </xf>
    <xf numFmtId="0" fontId="6" fillId="4" borderId="10" xfId="1" applyFont="1" applyFill="1" applyBorder="1" applyAlignment="1" applyProtection="1">
      <alignment horizontal="center" vertical="center"/>
      <protection locked="0"/>
    </xf>
    <xf numFmtId="0" fontId="6" fillId="4" borderId="11" xfId="1" applyFont="1" applyFill="1" applyBorder="1" applyAlignment="1" applyProtection="1">
      <alignment horizontal="center" vertical="center"/>
      <protection locked="0"/>
    </xf>
    <xf numFmtId="0" fontId="6" fillId="4" borderId="12" xfId="1" applyFont="1" applyFill="1" applyBorder="1" applyAlignment="1" applyProtection="1">
      <alignment horizontal="center" vertical="center"/>
      <protection locked="0"/>
    </xf>
    <xf numFmtId="0" fontId="6" fillId="11" borderId="10" xfId="1" applyFont="1" applyFill="1" applyBorder="1" applyAlignment="1" applyProtection="1">
      <alignment horizontal="center" vertical="center" wrapText="1"/>
    </xf>
    <xf numFmtId="0" fontId="6" fillId="11" borderId="11" xfId="1" applyFont="1" applyFill="1" applyBorder="1" applyAlignment="1" applyProtection="1">
      <alignment horizontal="center" vertical="center" wrapText="1"/>
    </xf>
    <xf numFmtId="0" fontId="6" fillId="11" borderId="12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7" fillId="9" borderId="10" xfId="1" applyFont="1" applyFill="1" applyBorder="1" applyAlignment="1" applyProtection="1">
      <alignment horizontal="left" vertical="center" wrapText="1"/>
    </xf>
    <xf numFmtId="0" fontId="7" fillId="9" borderId="11" xfId="1" applyFont="1" applyFill="1" applyBorder="1" applyAlignment="1" applyProtection="1">
      <alignment horizontal="left" vertical="center" wrapText="1"/>
    </xf>
    <xf numFmtId="0" fontId="7" fillId="9" borderId="12" xfId="1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/>
    </xf>
    <xf numFmtId="0" fontId="21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Alignment="1" applyProtection="1">
      <alignment horizontal="center"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  <protection locked="0"/>
    </xf>
    <xf numFmtId="0" fontId="27" fillId="0" borderId="10" xfId="1" applyFont="1" applyFill="1" applyBorder="1" applyAlignment="1" applyProtection="1">
      <alignment horizontal="left" vertical="center" wrapText="1"/>
      <protection locked="0"/>
    </xf>
    <xf numFmtId="0" fontId="27" fillId="0" borderId="12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/>
    </xf>
    <xf numFmtId="0" fontId="6" fillId="7" borderId="0" xfId="1" applyFont="1" applyFill="1" applyAlignment="1" applyProtection="1">
      <alignment horizontal="center" vertical="center" wrapText="1"/>
      <protection locked="0"/>
    </xf>
    <xf numFmtId="0" fontId="6" fillId="7" borderId="15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11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12" borderId="1" xfId="0" applyFont="1" applyFill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right" vertical="center"/>
      <protection locked="0"/>
    </xf>
    <xf numFmtId="0" fontId="6" fillId="31" borderId="0" xfId="1" applyFont="1" applyFill="1" applyAlignment="1" applyProtection="1">
      <alignment horizontal="center" vertical="center" wrapText="1"/>
    </xf>
    <xf numFmtId="0" fontId="6" fillId="31" borderId="15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Border="1" applyAlignment="1" applyProtection="1">
      <alignment horizontal="left" vertical="center" wrapText="1"/>
      <protection locked="0"/>
    </xf>
    <xf numFmtId="49" fontId="4" fillId="0" borderId="11" xfId="1" applyNumberFormat="1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/>
      <protection locked="0"/>
    </xf>
    <xf numFmtId="0" fontId="4" fillId="0" borderId="11" xfId="1" applyFont="1" applyFill="1" applyBorder="1" applyAlignment="1" applyProtection="1">
      <alignment horizontal="left" vertical="center" wrapText="1"/>
      <protection locked="0"/>
    </xf>
    <xf numFmtId="0" fontId="6" fillId="9" borderId="10" xfId="1" applyFont="1" applyFill="1" applyBorder="1" applyAlignment="1" applyProtection="1">
      <alignment horizontal="center" vertical="center"/>
      <protection locked="0"/>
    </xf>
    <xf numFmtId="0" fontId="6" fillId="9" borderId="11" xfId="1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/>
    </xf>
    <xf numFmtId="0" fontId="10" fillId="5" borderId="11" xfId="0" applyFont="1" applyFill="1" applyBorder="1" applyAlignment="1" applyProtection="1">
      <alignment horizontal="right"/>
    </xf>
    <xf numFmtId="0" fontId="10" fillId="5" borderId="12" xfId="0" applyFont="1" applyFill="1" applyBorder="1" applyAlignment="1" applyProtection="1">
      <alignment horizontal="right"/>
    </xf>
    <xf numFmtId="0" fontId="6" fillId="3" borderId="10" xfId="1" applyFont="1" applyFill="1" applyBorder="1" applyAlignment="1" applyProtection="1">
      <alignment horizontal="left" vertical="center" wrapText="1"/>
      <protection locked="0"/>
    </xf>
    <xf numFmtId="0" fontId="6" fillId="3" borderId="11" xfId="1" applyFont="1" applyFill="1" applyBorder="1" applyAlignment="1" applyProtection="1">
      <alignment horizontal="left" vertical="center" wrapText="1"/>
      <protection locked="0"/>
    </xf>
    <xf numFmtId="0" fontId="6" fillId="3" borderId="12" xfId="1" applyFont="1" applyFill="1" applyBorder="1" applyAlignment="1" applyProtection="1">
      <alignment horizontal="left" vertical="center" wrapText="1"/>
      <protection locked="0"/>
    </xf>
    <xf numFmtId="0" fontId="6" fillId="6" borderId="10" xfId="1" applyFont="1" applyFill="1" applyBorder="1" applyAlignment="1" applyProtection="1">
      <alignment horizontal="center" vertical="center" wrapText="1"/>
      <protection locked="0"/>
    </xf>
    <xf numFmtId="0" fontId="6" fillId="6" borderId="11" xfId="1" applyFont="1" applyFill="1" applyBorder="1" applyAlignment="1" applyProtection="1">
      <alignment horizontal="center" vertical="center" wrapText="1"/>
      <protection locked="0"/>
    </xf>
    <xf numFmtId="0" fontId="6" fillId="6" borderId="12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 wrapText="1"/>
      <protection locked="0"/>
    </xf>
    <xf numFmtId="0" fontId="5" fillId="3" borderId="10" xfId="1" applyFont="1" applyFill="1" applyBorder="1" applyAlignment="1" applyProtection="1">
      <alignment horizontal="center" vertical="center" wrapText="1"/>
    </xf>
    <xf numFmtId="0" fontId="5" fillId="3" borderId="11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7" fillId="7" borderId="0" xfId="1" applyFont="1" applyFill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/>
    </xf>
    <xf numFmtId="0" fontId="20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/>
    </xf>
    <xf numFmtId="0" fontId="149" fillId="7" borderId="68" xfId="0" applyFont="1" applyFill="1" applyBorder="1" applyAlignment="1">
      <alignment horizontal="left" vertical="center"/>
    </xf>
    <xf numFmtId="0" fontId="149" fillId="7" borderId="0" xfId="0" applyFont="1" applyFill="1" applyAlignment="1">
      <alignment horizontal="left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24" borderId="9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" xfId="0" applyFont="1" applyFill="1" applyBorder="1" applyAlignment="1">
      <alignment horizontal="center" vertical="center"/>
    </xf>
    <xf numFmtId="0" fontId="22" fillId="31" borderId="7" xfId="0" applyFont="1" applyFill="1" applyBorder="1" applyAlignment="1">
      <alignment horizontal="center" vertical="center"/>
    </xf>
    <xf numFmtId="0" fontId="22" fillId="31" borderId="2" xfId="0" applyFont="1" applyFill="1" applyBorder="1" applyAlignment="1">
      <alignment horizontal="center" vertical="center"/>
    </xf>
    <xf numFmtId="0" fontId="80" fillId="2" borderId="25" xfId="0" applyFont="1" applyFill="1" applyBorder="1" applyAlignment="1">
      <alignment horizontal="right" vertical="center"/>
    </xf>
    <xf numFmtId="0" fontId="80" fillId="2" borderId="26" xfId="0" applyFont="1" applyFill="1" applyBorder="1" applyAlignment="1">
      <alignment horizontal="right" vertical="center"/>
    </xf>
    <xf numFmtId="0" fontId="80" fillId="2" borderId="27" xfId="0" applyFont="1" applyFill="1" applyBorder="1" applyAlignment="1">
      <alignment horizontal="right" vertical="center"/>
    </xf>
    <xf numFmtId="0" fontId="80" fillId="4" borderId="25" xfId="0" applyFont="1" applyFill="1" applyBorder="1" applyAlignment="1">
      <alignment horizontal="center" vertical="center"/>
    </xf>
    <xf numFmtId="0" fontId="80" fillId="4" borderId="26" xfId="0" applyFont="1" applyFill="1" applyBorder="1" applyAlignment="1">
      <alignment horizontal="center" vertical="center"/>
    </xf>
    <xf numFmtId="0" fontId="80" fillId="4" borderId="27" xfId="0" applyFont="1" applyFill="1" applyBorder="1" applyAlignment="1">
      <alignment horizontal="center" vertical="center"/>
    </xf>
    <xf numFmtId="0" fontId="81" fillId="2" borderId="25" xfId="0" applyFont="1" applyFill="1" applyBorder="1" applyAlignment="1">
      <alignment horizontal="center" vertical="center"/>
    </xf>
    <xf numFmtId="0" fontId="81" fillId="2" borderId="26" xfId="0" applyFont="1" applyFill="1" applyBorder="1" applyAlignment="1">
      <alignment horizontal="center" vertical="center"/>
    </xf>
    <xf numFmtId="0" fontId="81" fillId="2" borderId="27" xfId="0" applyFont="1" applyFill="1" applyBorder="1" applyAlignment="1">
      <alignment horizontal="center" vertical="center"/>
    </xf>
    <xf numFmtId="0" fontId="24" fillId="5" borderId="61" xfId="0" applyFont="1" applyFill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center" vertical="center" wrapText="1"/>
    </xf>
    <xf numFmtId="0" fontId="24" fillId="5" borderId="68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52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2" fillId="24" borderId="3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31" borderId="48" xfId="0" applyFont="1" applyFill="1" applyBorder="1" applyAlignment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104" fillId="19" borderId="68" xfId="0" applyFont="1" applyFill="1" applyBorder="1" applyAlignment="1">
      <alignment horizontal="center" vertical="center"/>
    </xf>
    <xf numFmtId="0" fontId="104" fillId="19" borderId="41" xfId="0" applyFont="1" applyFill="1" applyBorder="1" applyAlignment="1">
      <alignment horizontal="center" vertical="center"/>
    </xf>
    <xf numFmtId="0" fontId="104" fillId="19" borderId="52" xfId="0" applyFont="1" applyFill="1" applyBorder="1" applyAlignment="1">
      <alignment horizontal="center" vertical="center"/>
    </xf>
    <xf numFmtId="0" fontId="104" fillId="19" borderId="69" xfId="0" applyFont="1" applyFill="1" applyBorder="1" applyAlignment="1">
      <alignment horizontal="center" vertical="center"/>
    </xf>
    <xf numFmtId="0" fontId="86" fillId="11" borderId="1" xfId="1" applyFont="1" applyFill="1" applyBorder="1" applyAlignment="1">
      <alignment horizontal="center" vertical="center"/>
    </xf>
    <xf numFmtId="0" fontId="86" fillId="11" borderId="3" xfId="1" applyFont="1" applyFill="1" applyBorder="1" applyAlignment="1">
      <alignment horizontal="center" vertical="center"/>
    </xf>
    <xf numFmtId="0" fontId="22" fillId="29" borderId="12" xfId="0" applyFont="1" applyFill="1" applyBorder="1" applyAlignment="1">
      <alignment horizontal="center" vertical="center"/>
    </xf>
    <xf numFmtId="0" fontId="22" fillId="29" borderId="1" xfId="0" applyFont="1" applyFill="1" applyBorder="1" applyAlignment="1">
      <alignment horizontal="center" vertical="center"/>
    </xf>
    <xf numFmtId="0" fontId="22" fillId="29" borderId="10" xfId="0" applyFont="1" applyFill="1" applyBorder="1" applyAlignment="1">
      <alignment horizontal="center" vertical="center"/>
    </xf>
    <xf numFmtId="0" fontId="80" fillId="19" borderId="61" xfId="0" applyFont="1" applyFill="1" applyBorder="1" applyAlignment="1">
      <alignment horizontal="center" vertical="center" wrapText="1"/>
    </xf>
    <xf numFmtId="0" fontId="80" fillId="19" borderId="59" xfId="0" applyFont="1" applyFill="1" applyBorder="1" applyAlignment="1">
      <alignment horizontal="center" vertical="center" wrapText="1"/>
    </xf>
    <xf numFmtId="0" fontId="80" fillId="19" borderId="70" xfId="0" applyFont="1" applyFill="1" applyBorder="1" applyAlignment="1">
      <alignment horizontal="center" vertical="center" wrapText="1"/>
    </xf>
    <xf numFmtId="0" fontId="80" fillId="19" borderId="68" xfId="0" applyFont="1" applyFill="1" applyBorder="1" applyAlignment="1">
      <alignment horizontal="center" vertical="center" wrapText="1"/>
    </xf>
    <xf numFmtId="0" fontId="80" fillId="19" borderId="0" xfId="0" applyFont="1" applyFill="1" applyBorder="1" applyAlignment="1">
      <alignment horizontal="center" vertical="center" wrapText="1"/>
    </xf>
    <xf numFmtId="0" fontId="80" fillId="19" borderId="15" xfId="0" applyFont="1" applyFill="1" applyBorder="1" applyAlignment="1">
      <alignment horizontal="center" vertical="center" wrapText="1"/>
    </xf>
    <xf numFmtId="0" fontId="22" fillId="27" borderId="73" xfId="0" applyFont="1" applyFill="1" applyBorder="1" applyAlignment="1">
      <alignment horizontal="center" vertical="center"/>
    </xf>
    <xf numFmtId="0" fontId="22" fillId="27" borderId="59" xfId="0" applyFont="1" applyFill="1" applyBorder="1" applyAlignment="1">
      <alignment horizontal="center" vertical="center"/>
    </xf>
    <xf numFmtId="0" fontId="22" fillId="27" borderId="7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9" borderId="11" xfId="0" applyFont="1" applyFill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136" fillId="27" borderId="0" xfId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104" fillId="19" borderId="61" xfId="0" applyFont="1" applyFill="1" applyBorder="1" applyAlignment="1">
      <alignment horizontal="center" vertical="center"/>
    </xf>
    <xf numFmtId="0" fontId="104" fillId="19" borderId="60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1" xfId="0" applyFont="1" applyFill="1" applyBorder="1" applyAlignment="1">
      <alignment horizontal="center" vertical="center"/>
    </xf>
    <xf numFmtId="0" fontId="22" fillId="30" borderId="7" xfId="0" applyFont="1" applyFill="1" applyBorder="1" applyAlignment="1">
      <alignment horizontal="center" vertical="center"/>
    </xf>
    <xf numFmtId="0" fontId="22" fillId="30" borderId="2" xfId="0" applyFont="1" applyFill="1" applyBorder="1" applyAlignment="1">
      <alignment horizontal="center" vertical="center"/>
    </xf>
    <xf numFmtId="0" fontId="22" fillId="30" borderId="68" xfId="0" applyFont="1" applyFill="1" applyBorder="1" applyAlignment="1">
      <alignment horizontal="center" vertical="center"/>
    </xf>
    <xf numFmtId="0" fontId="22" fillId="30" borderId="41" xfId="0" applyFont="1" applyFill="1" applyBorder="1" applyAlignment="1">
      <alignment horizontal="center" vertical="center"/>
    </xf>
    <xf numFmtId="0" fontId="22" fillId="21" borderId="52" xfId="0" applyFont="1" applyFill="1" applyBorder="1" applyAlignment="1">
      <alignment horizontal="center" vertical="center"/>
    </xf>
    <xf numFmtId="0" fontId="22" fillId="21" borderId="69" xfId="0" applyFont="1" applyFill="1" applyBorder="1" applyAlignment="1">
      <alignment horizontal="center" vertical="center"/>
    </xf>
    <xf numFmtId="0" fontId="22" fillId="27" borderId="49" xfId="0" applyFont="1" applyFill="1" applyBorder="1" applyAlignment="1">
      <alignment horizontal="center" vertical="center"/>
    </xf>
    <xf numFmtId="0" fontId="22" fillId="27" borderId="50" xfId="0" applyFont="1" applyFill="1" applyBorder="1" applyAlignment="1">
      <alignment horizontal="center" vertical="center"/>
    </xf>
    <xf numFmtId="0" fontId="22" fillId="21" borderId="29" xfId="0" applyFont="1" applyFill="1" applyBorder="1" applyAlignment="1">
      <alignment horizontal="center" vertical="center"/>
    </xf>
    <xf numFmtId="0" fontId="22" fillId="21" borderId="30" xfId="0" applyFont="1" applyFill="1" applyBorder="1" applyAlignment="1">
      <alignment horizontal="center" vertical="center"/>
    </xf>
    <xf numFmtId="0" fontId="22" fillId="21" borderId="31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37" fillId="18" borderId="10" xfId="0" applyFont="1" applyFill="1" applyBorder="1" applyAlignment="1">
      <alignment horizontal="center" vertical="center" wrapText="1"/>
    </xf>
    <xf numFmtId="0" fontId="137" fillId="18" borderId="11" xfId="0" applyFont="1" applyFill="1" applyBorder="1" applyAlignment="1">
      <alignment horizontal="center" vertical="center" wrapText="1"/>
    </xf>
    <xf numFmtId="0" fontId="137" fillId="18" borderId="12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11" borderId="20" xfId="0" applyFont="1" applyFill="1" applyBorder="1" applyAlignment="1">
      <alignment horizontal="center" vertical="center"/>
    </xf>
    <xf numFmtId="0" fontId="22" fillId="11" borderId="21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81" fillId="7" borderId="25" xfId="0" applyFont="1" applyFill="1" applyBorder="1" applyAlignment="1">
      <alignment horizontal="center" vertical="center"/>
    </xf>
    <xf numFmtId="0" fontId="81" fillId="7" borderId="26" xfId="0" applyFont="1" applyFill="1" applyBorder="1" applyAlignment="1">
      <alignment horizontal="center" vertical="center"/>
    </xf>
    <xf numFmtId="0" fontId="81" fillId="7" borderId="28" xfId="0" applyFont="1" applyFill="1" applyBorder="1" applyAlignment="1">
      <alignment horizontal="center" vertical="center"/>
    </xf>
    <xf numFmtId="0" fontId="22" fillId="29" borderId="7" xfId="0" applyFont="1" applyFill="1" applyBorder="1" applyAlignment="1">
      <alignment horizontal="center" vertical="center"/>
    </xf>
    <xf numFmtId="0" fontId="68" fillId="4" borderId="44" xfId="0" applyFont="1" applyFill="1" applyBorder="1" applyAlignment="1" applyProtection="1">
      <alignment horizontal="center" vertical="center"/>
    </xf>
    <xf numFmtId="0" fontId="68" fillId="4" borderId="31" xfId="0" applyFont="1" applyFill="1" applyBorder="1" applyAlignment="1" applyProtection="1">
      <alignment horizontal="center" vertical="center"/>
    </xf>
    <xf numFmtId="0" fontId="68" fillId="0" borderId="45" xfId="0" applyFont="1" applyBorder="1" applyAlignment="1" applyProtection="1">
      <alignment horizontal="left" vertical="center"/>
      <protection locked="0"/>
    </xf>
    <xf numFmtId="0" fontId="68" fillId="0" borderId="12" xfId="0" applyFont="1" applyBorder="1" applyAlignment="1" applyProtection="1">
      <alignment horizontal="left" vertical="center"/>
      <protection locked="0"/>
    </xf>
    <xf numFmtId="0" fontId="68" fillId="6" borderId="45" xfId="0" applyFont="1" applyFill="1" applyBorder="1" applyAlignment="1" applyProtection="1">
      <alignment horizontal="left" vertical="center"/>
      <protection locked="0"/>
    </xf>
    <xf numFmtId="0" fontId="68" fillId="6" borderId="12" xfId="0" applyFont="1" applyFill="1" applyBorder="1" applyAlignment="1" applyProtection="1">
      <alignment horizontal="left" vertical="center"/>
      <protection locked="0"/>
    </xf>
    <xf numFmtId="0" fontId="65" fillId="0" borderId="14" xfId="0" applyFont="1" applyBorder="1" applyAlignment="1" applyProtection="1">
      <alignment horizontal="center" vertical="center"/>
      <protection locked="0"/>
    </xf>
    <xf numFmtId="0" fontId="65" fillId="0" borderId="15" xfId="0" applyFont="1" applyBorder="1" applyAlignment="1" applyProtection="1">
      <alignment horizontal="center" vertical="center"/>
      <protection locked="0"/>
    </xf>
    <xf numFmtId="0" fontId="68" fillId="2" borderId="45" xfId="0" applyFont="1" applyFill="1" applyBorder="1" applyAlignment="1" applyProtection="1">
      <alignment horizontal="left" vertical="center" wrapText="1"/>
      <protection locked="0"/>
    </xf>
    <xf numFmtId="0" fontId="68" fillId="2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 applyProtection="1">
      <alignment horizontal="center" wrapText="1"/>
    </xf>
    <xf numFmtId="2" fontId="58" fillId="0" borderId="1" xfId="0" applyNumberFormat="1" applyFont="1" applyBorder="1" applyAlignment="1" applyProtection="1">
      <alignment horizontal="center" vertical="center" wrapText="1"/>
    </xf>
    <xf numFmtId="2" fontId="60" fillId="0" borderId="1" xfId="0" applyNumberFormat="1" applyFont="1" applyBorder="1" applyAlignment="1" applyProtection="1">
      <alignment horizontal="center" vertical="center" wrapText="1"/>
    </xf>
    <xf numFmtId="0" fontId="70" fillId="9" borderId="45" xfId="0" applyFont="1" applyFill="1" applyBorder="1" applyAlignment="1" applyProtection="1">
      <alignment horizontal="left" vertical="center"/>
      <protection locked="0"/>
    </xf>
    <xf numFmtId="0" fontId="70" fillId="9" borderId="12" xfId="0" applyFont="1" applyFill="1" applyBorder="1" applyAlignment="1" applyProtection="1">
      <alignment horizontal="left" vertical="center"/>
      <protection locked="0"/>
    </xf>
    <xf numFmtId="0" fontId="91" fillId="0" borderId="0" xfId="0" applyFont="1" applyAlignment="1" applyProtection="1">
      <alignment horizontal="center"/>
      <protection locked="0"/>
    </xf>
    <xf numFmtId="49" fontId="66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66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72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72" fillId="14" borderId="12" xfId="0" applyNumberFormat="1" applyFont="1" applyFill="1" applyBorder="1" applyAlignment="1" applyProtection="1">
      <alignment horizontal="left" vertical="center" wrapText="1"/>
      <protection locked="0"/>
    </xf>
    <xf numFmtId="49" fontId="88" fillId="14" borderId="10" xfId="0" applyNumberFormat="1" applyFont="1" applyFill="1" applyBorder="1" applyAlignment="1" applyProtection="1">
      <alignment horizontal="left" vertical="center" wrapText="1"/>
      <protection locked="0"/>
    </xf>
    <xf numFmtId="49" fontId="88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68" fillId="5" borderId="10" xfId="0" applyFont="1" applyFill="1" applyBorder="1" applyAlignment="1" applyProtection="1">
      <alignment horizontal="left" vertical="center"/>
    </xf>
    <xf numFmtId="0" fontId="68" fillId="5" borderId="12" xfId="0" applyFont="1" applyFill="1" applyBorder="1" applyAlignment="1" applyProtection="1">
      <alignment horizontal="left" vertical="center"/>
    </xf>
    <xf numFmtId="49" fontId="88" fillId="6" borderId="10" xfId="0" applyNumberFormat="1" applyFont="1" applyFill="1" applyBorder="1" applyAlignment="1" applyProtection="1">
      <alignment horizontal="left" vertical="center" wrapText="1"/>
    </xf>
    <xf numFmtId="49" fontId="88" fillId="6" borderId="12" xfId="0" applyNumberFormat="1" applyFont="1" applyFill="1" applyBorder="1" applyAlignment="1" applyProtection="1">
      <alignment horizontal="left" vertical="center" wrapText="1"/>
    </xf>
    <xf numFmtId="0" fontId="20" fillId="9" borderId="0" xfId="0" applyFont="1" applyFill="1" applyAlignment="1" applyProtection="1">
      <alignment horizontal="center" vertical="center"/>
    </xf>
    <xf numFmtId="0" fontId="67" fillId="0" borderId="1" xfId="0" applyFont="1" applyBorder="1" applyAlignment="1" applyProtection="1">
      <alignment horizontal="center" vertical="center" wrapText="1"/>
      <protection locked="0"/>
    </xf>
    <xf numFmtId="0" fontId="65" fillId="7" borderId="1" xfId="0" applyFont="1" applyFill="1" applyBorder="1" applyAlignment="1" applyProtection="1">
      <alignment horizontal="center" vertical="center" wrapText="1"/>
      <protection locked="0"/>
    </xf>
    <xf numFmtId="0" fontId="74" fillId="0" borderId="1" xfId="0" applyFont="1" applyBorder="1" applyAlignment="1" applyProtection="1">
      <alignment horizontal="center" vertical="center" wrapText="1"/>
      <protection locked="0"/>
    </xf>
    <xf numFmtId="0" fontId="68" fillId="22" borderId="1" xfId="0" applyFont="1" applyFill="1" applyBorder="1" applyAlignment="1" applyProtection="1">
      <alignment horizontal="center" vertical="center" wrapText="1"/>
      <protection locked="0"/>
    </xf>
    <xf numFmtId="0" fontId="73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top"/>
    </xf>
    <xf numFmtId="0" fontId="90" fillId="0" borderId="1" xfId="0" applyFont="1" applyBorder="1" applyAlignment="1" applyProtection="1">
      <alignment horizontal="center" vertical="center"/>
      <protection locked="0"/>
    </xf>
    <xf numFmtId="0" fontId="68" fillId="7" borderId="2" xfId="0" applyFont="1" applyFill="1" applyBorder="1" applyAlignment="1" applyProtection="1">
      <alignment horizontal="center" vertical="center" wrapText="1"/>
      <protection locked="0"/>
    </xf>
    <xf numFmtId="0" fontId="68" fillId="7" borderId="13" xfId="0" applyFont="1" applyFill="1" applyBorder="1" applyAlignment="1" applyProtection="1">
      <alignment horizontal="center" vertical="center" wrapText="1"/>
      <protection locked="0"/>
    </xf>
    <xf numFmtId="0" fontId="68" fillId="7" borderId="3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right"/>
    </xf>
    <xf numFmtId="0" fontId="83" fillId="9" borderId="4" xfId="0" applyFont="1" applyFill="1" applyBorder="1" applyAlignment="1" applyProtection="1">
      <alignment horizontal="center"/>
    </xf>
    <xf numFmtId="0" fontId="63" fillId="29" borderId="0" xfId="0" applyFont="1" applyFill="1" applyBorder="1" applyAlignment="1" applyProtection="1">
      <alignment horizontal="center"/>
    </xf>
    <xf numFmtId="0" fontId="70" fillId="24" borderId="45" xfId="0" applyFont="1" applyFill="1" applyBorder="1" applyAlignment="1" applyProtection="1">
      <alignment horizontal="left" vertical="center"/>
      <protection locked="0"/>
    </xf>
    <xf numFmtId="0" fontId="70" fillId="24" borderId="12" xfId="0" applyFont="1" applyFill="1" applyBorder="1" applyAlignment="1" applyProtection="1">
      <alignment horizontal="left" vertical="center"/>
      <protection locked="0"/>
    </xf>
    <xf numFmtId="0" fontId="70" fillId="3" borderId="45" xfId="0" applyFont="1" applyFill="1" applyBorder="1" applyAlignment="1" applyProtection="1">
      <alignment horizontal="left" vertical="center" wrapText="1"/>
      <protection locked="0"/>
    </xf>
    <xf numFmtId="0" fontId="70" fillId="3" borderId="12" xfId="0" applyFont="1" applyFill="1" applyBorder="1" applyAlignment="1" applyProtection="1">
      <alignment horizontal="left" vertical="center" wrapText="1"/>
      <protection locked="0"/>
    </xf>
    <xf numFmtId="0" fontId="70" fillId="3" borderId="45" xfId="0" applyFont="1" applyFill="1" applyBorder="1" applyAlignment="1" applyProtection="1">
      <alignment horizontal="left" vertical="center"/>
      <protection locked="0"/>
    </xf>
    <xf numFmtId="0" fontId="70" fillId="3" borderId="12" xfId="0" applyFont="1" applyFill="1" applyBorder="1" applyAlignment="1" applyProtection="1">
      <alignment horizontal="left" vertical="center"/>
      <protection locked="0"/>
    </xf>
    <xf numFmtId="0" fontId="70" fillId="18" borderId="45" xfId="0" applyFont="1" applyFill="1" applyBorder="1" applyAlignment="1" applyProtection="1">
      <alignment horizontal="left" vertical="center" wrapText="1"/>
      <protection locked="0"/>
    </xf>
    <xf numFmtId="0" fontId="70" fillId="18" borderId="12" xfId="0" applyFont="1" applyFill="1" applyBorder="1" applyAlignment="1" applyProtection="1">
      <alignment horizontal="left" vertical="center" wrapText="1"/>
      <protection locked="0"/>
    </xf>
    <xf numFmtId="0" fontId="68" fillId="18" borderId="46" xfId="0" applyFont="1" applyFill="1" applyBorder="1" applyAlignment="1" applyProtection="1">
      <alignment horizontal="left" vertical="center" wrapText="1"/>
      <protection locked="0"/>
    </xf>
    <xf numFmtId="0" fontId="68" fillId="18" borderId="48" xfId="0" applyFont="1" applyFill="1" applyBorder="1" applyAlignment="1" applyProtection="1">
      <alignment horizontal="left" vertical="center" wrapText="1"/>
      <protection locked="0"/>
    </xf>
    <xf numFmtId="49" fontId="71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6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</xf>
    <xf numFmtId="2" fontId="59" fillId="0" borderId="1" xfId="0" applyNumberFormat="1" applyFont="1" applyBorder="1" applyAlignment="1" applyProtection="1">
      <alignment horizontal="center" vertical="center" wrapText="1"/>
    </xf>
    <xf numFmtId="0" fontId="56" fillId="7" borderId="10" xfId="0" applyFont="1" applyFill="1" applyBorder="1" applyAlignment="1" applyProtection="1">
      <alignment horizontal="left"/>
    </xf>
    <xf numFmtId="0" fontId="56" fillId="7" borderId="11" xfId="0" applyFont="1" applyFill="1" applyBorder="1" applyAlignment="1" applyProtection="1">
      <alignment horizontal="left"/>
    </xf>
    <xf numFmtId="0" fontId="56" fillId="7" borderId="12" xfId="0" applyFont="1" applyFill="1" applyBorder="1" applyAlignment="1" applyProtection="1">
      <alignment horizontal="left"/>
    </xf>
    <xf numFmtId="0" fontId="68" fillId="4" borderId="10" xfId="0" applyFont="1" applyFill="1" applyBorder="1" applyAlignment="1" applyProtection="1">
      <alignment horizontal="center" vertical="center"/>
    </xf>
    <xf numFmtId="0" fontId="68" fillId="4" borderId="12" xfId="0" applyFont="1" applyFill="1" applyBorder="1" applyAlignment="1" applyProtection="1">
      <alignment horizontal="center" vertical="center"/>
    </xf>
    <xf numFmtId="43" fontId="22" fillId="16" borderId="2" xfId="0" applyNumberFormat="1" applyFont="1" applyFill="1" applyBorder="1" applyAlignment="1" applyProtection="1">
      <alignment horizontal="center" vertical="center"/>
      <protection locked="0"/>
    </xf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22" fillId="16" borderId="3" xfId="0" applyFont="1" applyFill="1" applyBorder="1" applyAlignment="1" applyProtection="1">
      <alignment horizontal="center" vertical="center"/>
      <protection locked="0"/>
    </xf>
    <xf numFmtId="0" fontId="65" fillId="7" borderId="8" xfId="0" applyFont="1" applyFill="1" applyBorder="1" applyAlignment="1" applyProtection="1">
      <alignment horizontal="left" vertical="center" wrapText="1"/>
      <protection locked="0"/>
    </xf>
    <xf numFmtId="0" fontId="65" fillId="7" borderId="9" xfId="0" applyFont="1" applyFill="1" applyBorder="1" applyAlignment="1" applyProtection="1">
      <alignment horizontal="left" vertical="center" wrapText="1"/>
      <protection locked="0"/>
    </xf>
    <xf numFmtId="49" fontId="89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89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7" borderId="10" xfId="0" applyNumberFormat="1" applyFont="1" applyFill="1" applyBorder="1" applyAlignment="1" applyProtection="1">
      <alignment horizontal="left" vertical="center" wrapText="1"/>
    </xf>
    <xf numFmtId="49" fontId="71" fillId="7" borderId="12" xfId="0" applyNumberFormat="1" applyFont="1" applyFill="1" applyBorder="1" applyAlignment="1" applyProtection="1">
      <alignment horizontal="left" vertical="center" wrapText="1"/>
    </xf>
    <xf numFmtId="49" fontId="66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66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107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108" fillId="0" borderId="12" xfId="0" applyFont="1" applyBorder="1"/>
    <xf numFmtId="49" fontId="71" fillId="8" borderId="10" xfId="0" applyNumberFormat="1" applyFont="1" applyFill="1" applyBorder="1" applyAlignment="1" applyProtection="1">
      <alignment horizontal="left" vertical="center" wrapText="1"/>
    </xf>
    <xf numFmtId="49" fontId="71" fillId="8" borderId="12" xfId="0" applyNumberFormat="1" applyFont="1" applyFill="1" applyBorder="1" applyAlignment="1" applyProtection="1">
      <alignment horizontal="left" vertical="center" wrapText="1"/>
    </xf>
    <xf numFmtId="49" fontId="88" fillId="5" borderId="10" xfId="0" applyNumberFormat="1" applyFont="1" applyFill="1" applyBorder="1" applyAlignment="1" applyProtection="1">
      <alignment horizontal="left" vertical="center" wrapText="1"/>
    </xf>
    <xf numFmtId="49" fontId="88" fillId="5" borderId="12" xfId="0" applyNumberFormat="1" applyFont="1" applyFill="1" applyBorder="1" applyAlignment="1" applyProtection="1">
      <alignment horizontal="left" vertical="center" wrapText="1"/>
    </xf>
    <xf numFmtId="49" fontId="71" fillId="12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12" borderId="12" xfId="0" applyNumberFormat="1" applyFont="1" applyFill="1" applyBorder="1" applyAlignment="1" applyProtection="1">
      <alignment horizontal="left" vertical="center" wrapText="1"/>
      <protection locked="0"/>
    </xf>
    <xf numFmtId="49" fontId="89" fillId="5" borderId="10" xfId="0" applyNumberFormat="1" applyFont="1" applyFill="1" applyBorder="1" applyAlignment="1" applyProtection="1">
      <alignment horizontal="left" vertical="center" wrapText="1"/>
    </xf>
    <xf numFmtId="49" fontId="89" fillId="5" borderId="12" xfId="0" applyNumberFormat="1" applyFont="1" applyFill="1" applyBorder="1" applyAlignment="1" applyProtection="1">
      <alignment horizontal="left" vertical="center" wrapText="1"/>
    </xf>
    <xf numFmtId="0" fontId="91" fillId="0" borderId="4" xfId="0" applyFont="1" applyBorder="1" applyAlignment="1" applyProtection="1">
      <alignment horizontal="center"/>
      <protection locked="0"/>
    </xf>
    <xf numFmtId="0" fontId="67" fillId="12" borderId="2" xfId="0" applyFont="1" applyFill="1" applyBorder="1" applyAlignment="1" applyProtection="1">
      <alignment horizontal="center" vertical="center"/>
      <protection locked="0"/>
    </xf>
    <xf numFmtId="0" fontId="67" fillId="12" borderId="3" xfId="0" applyFont="1" applyFill="1" applyBorder="1" applyAlignment="1" applyProtection="1">
      <alignment horizontal="center" vertical="center"/>
      <protection locked="0"/>
    </xf>
    <xf numFmtId="0" fontId="69" fillId="9" borderId="10" xfId="0" applyFont="1" applyFill="1" applyBorder="1" applyAlignment="1" applyProtection="1">
      <alignment horizontal="right" vertical="center"/>
      <protection locked="0"/>
    </xf>
    <xf numFmtId="0" fontId="69" fillId="9" borderId="12" xfId="0" applyFont="1" applyFill="1" applyBorder="1" applyAlignment="1" applyProtection="1">
      <alignment horizontal="right" vertical="center"/>
      <protection locked="0"/>
    </xf>
    <xf numFmtId="49" fontId="71" fillId="29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29" borderId="12" xfId="0" applyNumberFormat="1" applyFont="1" applyFill="1" applyBorder="1" applyAlignment="1" applyProtection="1">
      <alignment horizontal="left" vertical="center" wrapText="1"/>
      <protection locked="0"/>
    </xf>
    <xf numFmtId="49" fontId="71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71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51" fillId="0" borderId="5" xfId="1" applyFont="1" applyBorder="1" applyAlignment="1" applyProtection="1">
      <alignment horizontal="left"/>
    </xf>
    <xf numFmtId="0" fontId="12" fillId="0" borderId="5" xfId="1" applyFont="1" applyBorder="1" applyAlignment="1" applyProtection="1">
      <alignment horizontal="center" vertical="top"/>
    </xf>
    <xf numFmtId="0" fontId="155" fillId="0" borderId="61" xfId="1" applyFont="1" applyBorder="1" applyAlignment="1" applyProtection="1">
      <alignment horizontal="center" wrapText="1"/>
    </xf>
    <xf numFmtId="0" fontId="155" fillId="0" borderId="60" xfId="1" applyFont="1" applyBorder="1" applyAlignment="1" applyProtection="1">
      <alignment horizontal="center" wrapText="1"/>
    </xf>
    <xf numFmtId="0" fontId="93" fillId="0" borderId="68" xfId="5" applyNumberFormat="1" applyFont="1" applyBorder="1" applyAlignment="1" applyProtection="1">
      <alignment horizontal="center" vertical="center" wrapText="1"/>
    </xf>
    <xf numFmtId="0" fontId="93" fillId="0" borderId="41" xfId="5" applyNumberFormat="1" applyFont="1" applyBorder="1" applyAlignment="1" applyProtection="1">
      <alignment horizontal="center" vertical="center" wrapText="1"/>
    </xf>
    <xf numFmtId="0" fontId="93" fillId="0" borderId="52" xfId="5" applyNumberFormat="1" applyFont="1" applyBorder="1" applyAlignment="1" applyProtection="1">
      <alignment horizontal="center" vertical="center" wrapText="1"/>
    </xf>
    <xf numFmtId="0" fontId="93" fillId="0" borderId="69" xfId="5" applyNumberFormat="1" applyFont="1" applyBorder="1" applyAlignment="1" applyProtection="1">
      <alignment horizontal="center" vertical="center" wrapText="1"/>
    </xf>
    <xf numFmtId="43" fontId="156" fillId="0" borderId="44" xfId="1" applyNumberFormat="1" applyFont="1" applyBorder="1" applyAlignment="1" applyProtection="1">
      <alignment horizontal="center" vertical="center"/>
    </xf>
    <xf numFmtId="43" fontId="156" fillId="0" borderId="30" xfId="1" applyNumberFormat="1" applyFont="1" applyBorder="1" applyAlignment="1" applyProtection="1">
      <alignment horizontal="center" vertical="center"/>
    </xf>
    <xf numFmtId="43" fontId="156" fillId="0" borderId="57" xfId="1" applyNumberFormat="1" applyFont="1" applyBorder="1" applyAlignment="1" applyProtection="1">
      <alignment horizontal="center" vertical="center"/>
    </xf>
    <xf numFmtId="0" fontId="151" fillId="0" borderId="0" xfId="1" applyFont="1" applyBorder="1" applyAlignment="1" applyProtection="1">
      <alignment horizontal="left"/>
    </xf>
    <xf numFmtId="0" fontId="84" fillId="0" borderId="14" xfId="1" applyFont="1" applyBorder="1" applyAlignment="1" applyProtection="1">
      <alignment horizontal="center" vertical="center" wrapText="1"/>
    </xf>
    <xf numFmtId="0" fontId="84" fillId="0" borderId="0" xfId="1" applyFont="1" applyBorder="1" applyAlignment="1" applyProtection="1">
      <alignment horizontal="center" vertical="center" wrapText="1"/>
    </xf>
    <xf numFmtId="0" fontId="76" fillId="7" borderId="14" xfId="1" applyFont="1" applyFill="1" applyBorder="1" applyAlignment="1" applyProtection="1">
      <alignment horizontal="left" vertical="center" wrapText="1"/>
    </xf>
    <xf numFmtId="0" fontId="76" fillId="7" borderId="0" xfId="1" applyFont="1" applyFill="1" applyAlignment="1" applyProtection="1">
      <alignment horizontal="left" vertical="center" wrapText="1"/>
    </xf>
    <xf numFmtId="0" fontId="97" fillId="7" borderId="4" xfId="1" applyFont="1" applyFill="1" applyBorder="1" applyAlignment="1" applyProtection="1">
      <alignment horizontal="left" wrapText="1"/>
      <protection locked="0"/>
    </xf>
    <xf numFmtId="0" fontId="76" fillId="0" borderId="1" xfId="1" applyFont="1" applyFill="1" applyBorder="1" applyAlignment="1" applyProtection="1">
      <alignment horizontal="left" vertical="center" wrapText="1"/>
    </xf>
    <xf numFmtId="0" fontId="109" fillId="0" borderId="1" xfId="1" applyFont="1" applyFill="1" applyBorder="1" applyAlignment="1" applyProtection="1">
      <alignment horizontal="left" vertical="center" wrapText="1"/>
    </xf>
    <xf numFmtId="0" fontId="55" fillId="0" borderId="0" xfId="1" applyFont="1" applyAlignment="1" applyProtection="1">
      <alignment horizontal="left" vertical="center" wrapText="1"/>
    </xf>
    <xf numFmtId="0" fontId="37" fillId="0" borderId="0" xfId="1" applyFont="1" applyAlignment="1" applyProtection="1">
      <alignment horizontal="center" vertical="center" wrapText="1"/>
    </xf>
    <xf numFmtId="0" fontId="102" fillId="2" borderId="10" xfId="1" applyFont="1" applyFill="1" applyBorder="1" applyAlignment="1" applyProtection="1">
      <alignment horizontal="left" vertical="center" wrapText="1"/>
      <protection locked="0"/>
    </xf>
    <xf numFmtId="0" fontId="102" fillId="2" borderId="11" xfId="1" applyFont="1" applyFill="1" applyBorder="1" applyAlignment="1" applyProtection="1">
      <alignment horizontal="left" vertical="center" wrapText="1"/>
      <protection locked="0"/>
    </xf>
    <xf numFmtId="0" fontId="102" fillId="2" borderId="12" xfId="1" applyFont="1" applyFill="1" applyBorder="1" applyAlignment="1" applyProtection="1">
      <alignment horizontal="left" vertical="center" wrapText="1"/>
      <protection locked="0"/>
    </xf>
    <xf numFmtId="0" fontId="76" fillId="0" borderId="10" xfId="1" applyFont="1" applyBorder="1" applyAlignment="1" applyProtection="1">
      <alignment horizontal="center" vertical="center" wrapText="1"/>
    </xf>
    <xf numFmtId="0" fontId="76" fillId="0" borderId="11" xfId="1" applyFont="1" applyBorder="1" applyAlignment="1" applyProtection="1">
      <alignment horizontal="center" vertical="center" wrapText="1"/>
    </xf>
    <xf numFmtId="0" fontId="76" fillId="0" borderId="12" xfId="1" applyFont="1" applyBorder="1" applyAlignment="1" applyProtection="1">
      <alignment horizontal="center" vertical="center" wrapText="1"/>
    </xf>
    <xf numFmtId="0" fontId="33" fillId="0" borderId="1" xfId="1" applyFont="1" applyBorder="1" applyAlignment="1" applyProtection="1">
      <alignment vertical="center" wrapText="1"/>
    </xf>
    <xf numFmtId="0" fontId="38" fillId="6" borderId="1" xfId="1" applyFont="1" applyFill="1" applyBorder="1" applyAlignment="1" applyProtection="1">
      <alignment vertical="center" wrapText="1"/>
    </xf>
    <xf numFmtId="0" fontId="33" fillId="14" borderId="1" xfId="1" applyFont="1" applyFill="1" applyBorder="1" applyAlignment="1" applyProtection="1">
      <alignment vertical="center" wrapText="1"/>
    </xf>
    <xf numFmtId="0" fontId="118" fillId="14" borderId="1" xfId="1" applyFont="1" applyFill="1" applyBorder="1" applyAlignment="1" applyProtection="1">
      <alignment horizontal="left" vertical="center" wrapText="1"/>
    </xf>
    <xf numFmtId="0" fontId="112" fillId="14" borderId="1" xfId="1" applyFont="1" applyFill="1" applyBorder="1" applyAlignment="1" applyProtection="1">
      <alignment horizontal="left" vertical="center" wrapText="1"/>
    </xf>
    <xf numFmtId="0" fontId="33" fillId="14" borderId="1" xfId="1" applyFont="1" applyFill="1" applyBorder="1" applyAlignment="1" applyProtection="1">
      <alignment horizontal="left" vertical="center" wrapText="1"/>
    </xf>
    <xf numFmtId="0" fontId="34" fillId="0" borderId="1" xfId="1" applyFont="1" applyFill="1" applyBorder="1" applyAlignment="1" applyProtection="1">
      <alignment horizontal="left" vertical="center" wrapText="1"/>
    </xf>
    <xf numFmtId="0" fontId="33" fillId="15" borderId="1" xfId="1" applyFont="1" applyFill="1" applyBorder="1" applyAlignment="1" applyProtection="1">
      <alignment horizontal="left" vertical="center" wrapText="1"/>
    </xf>
    <xf numFmtId="0" fontId="33" fillId="14" borderId="10" xfId="1" applyFont="1" applyFill="1" applyBorder="1" applyAlignment="1" applyProtection="1">
      <alignment horizontal="center" vertical="center" wrapText="1"/>
    </xf>
    <xf numFmtId="0" fontId="33" fillId="14" borderId="12" xfId="1" applyFont="1" applyFill="1" applyBorder="1" applyAlignment="1" applyProtection="1">
      <alignment horizontal="center" vertical="center" wrapText="1"/>
    </xf>
    <xf numFmtId="0" fontId="33" fillId="15" borderId="10" xfId="1" applyFont="1" applyFill="1" applyBorder="1" applyAlignment="1" applyProtection="1">
      <alignment horizontal="center" vertical="center" wrapText="1"/>
    </xf>
    <xf numFmtId="0" fontId="33" fillId="15" borderId="12" xfId="1" applyFont="1" applyFill="1" applyBorder="1" applyAlignment="1" applyProtection="1">
      <alignment horizontal="center" vertical="center" wrapText="1"/>
    </xf>
    <xf numFmtId="0" fontId="34" fillId="0" borderId="10" xfId="1" applyFont="1" applyFill="1" applyBorder="1" applyAlignment="1" applyProtection="1">
      <alignment horizontal="center" vertical="center" wrapText="1"/>
    </xf>
    <xf numFmtId="0" fontId="34" fillId="0" borderId="12" xfId="1" applyFont="1" applyFill="1" applyBorder="1" applyAlignment="1" applyProtection="1">
      <alignment horizontal="center" vertical="center" wrapText="1"/>
    </xf>
    <xf numFmtId="0" fontId="18" fillId="0" borderId="1" xfId="1" applyFont="1" applyBorder="1" applyAlignment="1" applyProtection="1">
      <alignment horizontal="center" vertical="center" wrapText="1"/>
    </xf>
    <xf numFmtId="0" fontId="18" fillId="0" borderId="2" xfId="1" applyFont="1" applyBorder="1" applyAlignment="1" applyProtection="1">
      <alignment horizontal="center" vertical="center" wrapText="1"/>
    </xf>
    <xf numFmtId="0" fontId="18" fillId="0" borderId="3" xfId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43" fontId="18" fillId="0" borderId="1" xfId="1" applyNumberFormat="1" applyFont="1" applyBorder="1" applyAlignment="1" applyProtection="1">
      <alignment horizontal="center" vertical="center" wrapText="1"/>
    </xf>
    <xf numFmtId="0" fontId="33" fillId="0" borderId="1" xfId="1" applyFont="1" applyBorder="1" applyAlignment="1" applyProtection="1">
      <alignment horizontal="left" vertical="center" wrapText="1"/>
    </xf>
    <xf numFmtId="0" fontId="18" fillId="0" borderId="0" xfId="1" applyFont="1" applyAlignment="1" applyProtection="1">
      <alignment horizontal="center" vertical="center"/>
    </xf>
    <xf numFmtId="0" fontId="33" fillId="0" borderId="10" xfId="1" applyFont="1" applyBorder="1" applyAlignment="1" applyProtection="1">
      <alignment horizontal="center" vertical="center" wrapText="1"/>
    </xf>
    <xf numFmtId="0" fontId="33" fillId="0" borderId="12" xfId="1" applyFont="1" applyBorder="1" applyAlignment="1" applyProtection="1">
      <alignment horizontal="center" vertical="center" wrapText="1"/>
    </xf>
    <xf numFmtId="0" fontId="101" fillId="2" borderId="10" xfId="1" applyFont="1" applyFill="1" applyBorder="1" applyAlignment="1" applyProtection="1">
      <alignment horizontal="left" vertical="center" wrapText="1"/>
      <protection locked="0"/>
    </xf>
    <xf numFmtId="0" fontId="101" fillId="2" borderId="11" xfId="1" applyFont="1" applyFill="1" applyBorder="1" applyAlignment="1" applyProtection="1">
      <alignment horizontal="left" vertical="center" wrapText="1"/>
      <protection locked="0"/>
    </xf>
    <xf numFmtId="0" fontId="101" fillId="2" borderId="12" xfId="1" applyFont="1" applyFill="1" applyBorder="1" applyAlignment="1" applyProtection="1">
      <alignment horizontal="left" vertical="center" wrapText="1"/>
      <protection locked="0"/>
    </xf>
    <xf numFmtId="0" fontId="38" fillId="9" borderId="10" xfId="1" applyFont="1" applyFill="1" applyBorder="1" applyAlignment="1" applyProtection="1">
      <alignment horizontal="left" vertical="center" wrapText="1"/>
      <protection locked="0"/>
    </xf>
    <xf numFmtId="0" fontId="38" fillId="9" borderId="11" xfId="1" applyFont="1" applyFill="1" applyBorder="1" applyAlignment="1" applyProtection="1">
      <alignment horizontal="left" vertical="center" wrapText="1"/>
      <protection locked="0"/>
    </xf>
    <xf numFmtId="0" fontId="38" fillId="9" borderId="12" xfId="1" applyFont="1" applyFill="1" applyBorder="1" applyAlignment="1" applyProtection="1">
      <alignment horizontal="left" vertical="center" wrapText="1"/>
      <protection locked="0"/>
    </xf>
    <xf numFmtId="0" fontId="38" fillId="14" borderId="10" xfId="1" applyFont="1" applyFill="1" applyBorder="1" applyAlignment="1" applyProtection="1">
      <alignment horizontal="left" vertical="center" wrapText="1"/>
      <protection locked="0"/>
    </xf>
    <xf numFmtId="0" fontId="38" fillId="14" borderId="11" xfId="1" applyFont="1" applyFill="1" applyBorder="1" applyAlignment="1" applyProtection="1">
      <alignment horizontal="left" vertical="center" wrapText="1"/>
      <protection locked="0"/>
    </xf>
    <xf numFmtId="0" fontId="38" fillId="14" borderId="12" xfId="1" applyFont="1" applyFill="1" applyBorder="1" applyAlignment="1" applyProtection="1">
      <alignment horizontal="left" vertical="center" wrapText="1"/>
      <protection locked="0"/>
    </xf>
    <xf numFmtId="0" fontId="38" fillId="2" borderId="10" xfId="1" applyFont="1" applyFill="1" applyBorder="1" applyAlignment="1" applyProtection="1">
      <alignment horizontal="left" vertical="center" wrapText="1"/>
      <protection locked="0"/>
    </xf>
    <xf numFmtId="0" fontId="38" fillId="2" borderId="11" xfId="1" applyFont="1" applyFill="1" applyBorder="1" applyAlignment="1" applyProtection="1">
      <alignment horizontal="left" vertical="center" wrapText="1"/>
      <protection locked="0"/>
    </xf>
    <xf numFmtId="0" fontId="38" fillId="2" borderId="12" xfId="1" applyFont="1" applyFill="1" applyBorder="1" applyAlignment="1" applyProtection="1">
      <alignment horizontal="left" vertical="center" wrapText="1"/>
      <protection locked="0"/>
    </xf>
    <xf numFmtId="0" fontId="37" fillId="27" borderId="10" xfId="1" applyFont="1" applyFill="1" applyBorder="1" applyAlignment="1" applyProtection="1">
      <alignment horizontal="left" vertical="center" wrapText="1"/>
    </xf>
    <xf numFmtId="0" fontId="37" fillId="27" borderId="11" xfId="1" applyFont="1" applyFill="1" applyBorder="1" applyAlignment="1" applyProtection="1">
      <alignment horizontal="left" vertical="center" wrapText="1"/>
    </xf>
    <xf numFmtId="0" fontId="37" fillId="27" borderId="12" xfId="1" applyFont="1" applyFill="1" applyBorder="1" applyAlignment="1" applyProtection="1">
      <alignment horizontal="left" vertical="center" wrapText="1"/>
    </xf>
    <xf numFmtId="0" fontId="102" fillId="2" borderId="10" xfId="1" applyFont="1" applyFill="1" applyBorder="1" applyAlignment="1" applyProtection="1">
      <alignment horizontal="left" vertical="center" wrapText="1"/>
    </xf>
    <xf numFmtId="0" fontId="102" fillId="2" borderId="11" xfId="1" applyFont="1" applyFill="1" applyBorder="1" applyAlignment="1" applyProtection="1">
      <alignment horizontal="left" vertical="center" wrapText="1"/>
    </xf>
    <xf numFmtId="0" fontId="102" fillId="2" borderId="12" xfId="1" applyFont="1" applyFill="1" applyBorder="1" applyAlignment="1" applyProtection="1">
      <alignment horizontal="left" vertical="center" wrapText="1"/>
    </xf>
    <xf numFmtId="0" fontId="101" fillId="2" borderId="10" xfId="1" applyFont="1" applyFill="1" applyBorder="1" applyAlignment="1" applyProtection="1">
      <alignment horizontal="left" vertical="center" wrapText="1"/>
    </xf>
    <xf numFmtId="0" fontId="101" fillId="2" borderId="11" xfId="1" applyFont="1" applyFill="1" applyBorder="1" applyAlignment="1" applyProtection="1">
      <alignment horizontal="left" vertical="center" wrapText="1"/>
    </xf>
    <xf numFmtId="0" fontId="101" fillId="2" borderId="12" xfId="1" applyFont="1" applyFill="1" applyBorder="1" applyAlignment="1" applyProtection="1">
      <alignment horizontal="left" vertical="center" wrapText="1"/>
    </xf>
    <xf numFmtId="0" fontId="38" fillId="0" borderId="10" xfId="1" applyFont="1" applyFill="1" applyBorder="1" applyAlignment="1" applyProtection="1">
      <alignment horizontal="left" vertical="center" wrapText="1"/>
    </xf>
    <xf numFmtId="0" fontId="38" fillId="0" borderId="11" xfId="1" applyFont="1" applyFill="1" applyBorder="1" applyAlignment="1" applyProtection="1">
      <alignment horizontal="left" vertical="center" wrapText="1"/>
    </xf>
    <xf numFmtId="0" fontId="38" fillId="0" borderId="12" xfId="1" applyFont="1" applyFill="1" applyBorder="1" applyAlignment="1" applyProtection="1">
      <alignment horizontal="left" vertical="center" wrapText="1"/>
    </xf>
    <xf numFmtId="0" fontId="101" fillId="3" borderId="10" xfId="1" applyFont="1" applyFill="1" applyBorder="1" applyAlignment="1" applyProtection="1">
      <alignment horizontal="left" vertical="center" wrapText="1"/>
    </xf>
    <xf numFmtId="0" fontId="101" fillId="3" borderId="11" xfId="1" applyFont="1" applyFill="1" applyBorder="1" applyAlignment="1" applyProtection="1">
      <alignment horizontal="left" vertical="center" wrapText="1"/>
    </xf>
    <xf numFmtId="0" fontId="101" fillId="3" borderId="12" xfId="1" applyFont="1" applyFill="1" applyBorder="1" applyAlignment="1" applyProtection="1">
      <alignment horizontal="left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7" fillId="13" borderId="10" xfId="1" applyFont="1" applyFill="1" applyBorder="1" applyAlignment="1" applyProtection="1">
      <alignment horizontal="center" vertical="center" wrapText="1"/>
    </xf>
    <xf numFmtId="0" fontId="37" fillId="13" borderId="11" xfId="1" applyFont="1" applyFill="1" applyBorder="1" applyAlignment="1" applyProtection="1">
      <alignment horizontal="center" vertical="center" wrapText="1"/>
    </xf>
    <xf numFmtId="0" fontId="37" fillId="13" borderId="12" xfId="1" applyFont="1" applyFill="1" applyBorder="1" applyAlignment="1" applyProtection="1">
      <alignment horizontal="center" vertical="center" wrapText="1"/>
    </xf>
    <xf numFmtId="0" fontId="38" fillId="0" borderId="10" xfId="1" applyFont="1" applyBorder="1" applyAlignment="1" applyProtection="1">
      <alignment horizontal="left" vertical="center" wrapText="1"/>
    </xf>
    <xf numFmtId="0" fontId="38" fillId="0" borderId="11" xfId="1" applyFont="1" applyBorder="1" applyAlignment="1" applyProtection="1">
      <alignment horizontal="left" vertical="center" wrapText="1"/>
    </xf>
    <xf numFmtId="0" fontId="38" fillId="0" borderId="12" xfId="1" applyFont="1" applyBorder="1" applyAlignment="1" applyProtection="1">
      <alignment horizontal="left" vertical="center" wrapText="1"/>
    </xf>
    <xf numFmtId="0" fontId="154" fillId="26" borderId="10" xfId="1" applyFont="1" applyFill="1" applyBorder="1" applyAlignment="1" applyProtection="1">
      <alignment horizontal="left" vertical="center" wrapText="1"/>
    </xf>
    <xf numFmtId="0" fontId="154" fillId="26" borderId="11" xfId="1" applyFont="1" applyFill="1" applyBorder="1" applyAlignment="1" applyProtection="1">
      <alignment horizontal="left" vertical="center" wrapText="1"/>
    </xf>
    <xf numFmtId="0" fontId="154" fillId="26" borderId="12" xfId="1" applyFont="1" applyFill="1" applyBorder="1" applyAlignment="1" applyProtection="1">
      <alignment horizontal="left" vertical="center" wrapText="1"/>
    </xf>
    <xf numFmtId="0" fontId="101" fillId="27" borderId="10" xfId="1" applyFont="1" applyFill="1" applyBorder="1" applyAlignment="1" applyProtection="1">
      <alignment horizontal="left" vertical="center" wrapText="1"/>
    </xf>
    <xf numFmtId="0" fontId="101" fillId="27" borderId="11" xfId="1" applyFont="1" applyFill="1" applyBorder="1" applyAlignment="1" applyProtection="1">
      <alignment horizontal="left" vertical="center" wrapText="1"/>
    </xf>
    <xf numFmtId="0" fontId="101" fillId="27" borderId="12" xfId="1" applyFont="1" applyFill="1" applyBorder="1" applyAlignment="1" applyProtection="1">
      <alignment horizontal="left" vertical="center" wrapText="1"/>
    </xf>
    <xf numFmtId="0" fontId="101" fillId="15" borderId="10" xfId="1" applyFont="1" applyFill="1" applyBorder="1" applyAlignment="1" applyProtection="1">
      <alignment horizontal="left" vertical="center" wrapText="1"/>
    </xf>
    <xf numFmtId="0" fontId="101" fillId="15" borderId="11" xfId="1" applyFont="1" applyFill="1" applyBorder="1" applyAlignment="1" applyProtection="1">
      <alignment horizontal="left" vertical="center" wrapText="1"/>
    </xf>
    <xf numFmtId="0" fontId="101" fillId="15" borderId="12" xfId="1" applyFont="1" applyFill="1" applyBorder="1" applyAlignment="1" applyProtection="1">
      <alignment horizontal="left" vertical="center" wrapText="1"/>
    </xf>
    <xf numFmtId="0" fontId="52" fillId="0" borderId="0" xfId="0" applyFont="1" applyAlignment="1" applyProtection="1">
      <alignment horizontal="left"/>
    </xf>
    <xf numFmtId="0" fontId="46" fillId="0" borderId="0" xfId="0" applyFont="1" applyAlignment="1" applyProtection="1">
      <alignment horizontal="justify" vertical="center" wrapText="1"/>
    </xf>
    <xf numFmtId="0" fontId="45" fillId="0" borderId="0" xfId="0" applyFont="1" applyAlignment="1" applyProtection="1">
      <alignment horizontal="center" wrapText="1"/>
    </xf>
    <xf numFmtId="0" fontId="45" fillId="0" borderId="0" xfId="0" applyFont="1" applyAlignment="1" applyProtection="1">
      <alignment horizontal="center"/>
    </xf>
    <xf numFmtId="0" fontId="52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horizontal="center"/>
    </xf>
    <xf numFmtId="0" fontId="45" fillId="0" borderId="0" xfId="0" applyFont="1" applyBorder="1" applyProtection="1"/>
    <xf numFmtId="0" fontId="47" fillId="0" borderId="0" xfId="0" applyFont="1" applyAlignment="1" applyProtection="1">
      <alignment horizontal="right" vertical="center" wrapText="1"/>
    </xf>
    <xf numFmtId="0" fontId="47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top" wrapText="1"/>
    </xf>
    <xf numFmtId="0" fontId="46" fillId="0" borderId="0" xfId="0" applyFont="1" applyAlignment="1" applyProtection="1">
      <alignment horizontal="left" wrapText="1"/>
      <protection locked="0"/>
    </xf>
    <xf numFmtId="0" fontId="18" fillId="0" borderId="6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horizontal="center" vertical="center"/>
    </xf>
    <xf numFmtId="0" fontId="18" fillId="0" borderId="7" xfId="1" applyFont="1" applyBorder="1" applyAlignment="1" applyProtection="1">
      <alignment horizontal="center" vertical="center"/>
    </xf>
    <xf numFmtId="0" fontId="18" fillId="0" borderId="8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9" xfId="1" applyFont="1" applyBorder="1" applyAlignment="1" applyProtection="1">
      <alignment horizontal="center" vertical="center"/>
    </xf>
    <xf numFmtId="0" fontId="37" fillId="0" borderId="10" xfId="1" applyFont="1" applyFill="1" applyBorder="1" applyAlignment="1" applyProtection="1">
      <alignment horizontal="center" vertical="center" wrapText="1"/>
    </xf>
    <xf numFmtId="0" fontId="37" fillId="0" borderId="11" xfId="1" applyFont="1" applyFill="1" applyBorder="1" applyAlignment="1" applyProtection="1">
      <alignment horizontal="center" vertical="center" wrapText="1"/>
    </xf>
    <xf numFmtId="0" fontId="37" fillId="0" borderId="12" xfId="1" applyFont="1" applyFill="1" applyBorder="1" applyAlignment="1" applyProtection="1">
      <alignment horizontal="center" vertical="center" wrapText="1"/>
    </xf>
    <xf numFmtId="0" fontId="38" fillId="0" borderId="1" xfId="1" applyFont="1" applyFill="1" applyBorder="1" applyAlignment="1" applyProtection="1">
      <alignment horizontal="left" vertical="center" wrapText="1"/>
    </xf>
    <xf numFmtId="0" fontId="46" fillId="0" borderId="0" xfId="0" applyFont="1" applyAlignment="1" applyProtection="1">
      <alignment horizontal="center" wrapText="1"/>
    </xf>
    <xf numFmtId="0" fontId="18" fillId="0" borderId="1" xfId="1" applyFont="1" applyBorder="1" applyAlignment="1" applyProtection="1">
      <alignment horizontal="center" vertical="center"/>
    </xf>
    <xf numFmtId="0" fontId="164" fillId="2" borderId="10" xfId="1" applyFont="1" applyFill="1" applyBorder="1" applyAlignment="1" applyProtection="1">
      <alignment horizontal="left" vertical="top" wrapText="1"/>
    </xf>
    <xf numFmtId="0" fontId="164" fillId="2" borderId="11" xfId="1" applyFont="1" applyFill="1" applyBorder="1" applyAlignment="1" applyProtection="1">
      <alignment horizontal="left" vertical="top" wrapText="1"/>
    </xf>
    <xf numFmtId="0" fontId="164" fillId="2" borderId="12" xfId="1" applyFont="1" applyFill="1" applyBorder="1" applyAlignment="1" applyProtection="1">
      <alignment horizontal="left" vertical="top" wrapText="1"/>
    </xf>
    <xf numFmtId="0" fontId="47" fillId="0" borderId="0" xfId="0" applyFont="1" applyAlignment="1" applyProtection="1">
      <alignment horizontal="right"/>
    </xf>
    <xf numFmtId="0" fontId="47" fillId="0" borderId="0" xfId="0" applyFont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justify" wrapText="1"/>
    </xf>
    <xf numFmtId="0" fontId="28" fillId="0" borderId="0" xfId="3" applyFont="1" applyAlignment="1" applyProtection="1">
      <alignment horizontal="left" vertical="center"/>
      <protection locked="0"/>
    </xf>
    <xf numFmtId="0" fontId="29" fillId="0" borderId="0" xfId="3" applyFont="1" applyAlignment="1" applyProtection="1">
      <alignment horizontal="center"/>
      <protection locked="0"/>
    </xf>
    <xf numFmtId="0" fontId="32" fillId="0" borderId="0" xfId="3" applyFont="1" applyAlignment="1" applyProtection="1">
      <alignment horizontal="left"/>
      <protection locked="0"/>
    </xf>
    <xf numFmtId="0" fontId="31" fillId="0" borderId="0" xfId="3" applyFont="1" applyAlignment="1" applyProtection="1">
      <alignment horizontal="left"/>
      <protection locked="0"/>
    </xf>
    <xf numFmtId="0" fontId="38" fillId="0" borderId="0" xfId="1" applyFont="1" applyAlignment="1" applyProtection="1">
      <alignment horizontal="center" vertical="center"/>
    </xf>
    <xf numFmtId="0" fontId="54" fillId="0" borderId="0" xfId="1" applyFont="1" applyBorder="1" applyAlignment="1" applyProtection="1">
      <alignment horizontal="center" vertical="center" wrapText="1"/>
      <protection locked="0"/>
    </xf>
    <xf numFmtId="0" fontId="165" fillId="0" borderId="0" xfId="1" applyFont="1" applyBorder="1" applyAlignment="1" applyProtection="1">
      <alignment horizontal="center"/>
    </xf>
    <xf numFmtId="0" fontId="42" fillId="0" borderId="0" xfId="3" applyFont="1" applyAlignment="1" applyProtection="1">
      <alignment horizontal="center" vertical="center" wrapText="1"/>
    </xf>
    <xf numFmtId="0" fontId="38" fillId="0" borderId="0" xfId="1" applyFont="1" applyAlignment="1" applyProtection="1">
      <alignment horizontal="center" vertical="center" wrapText="1"/>
    </xf>
    <xf numFmtId="0" fontId="163" fillId="0" borderId="0" xfId="1" applyFont="1" applyBorder="1" applyAlignment="1" applyProtection="1">
      <alignment horizontal="center" vertical="center" wrapText="1"/>
    </xf>
    <xf numFmtId="0" fontId="163" fillId="0" borderId="4" xfId="1" applyFont="1" applyBorder="1" applyAlignment="1" applyProtection="1">
      <alignment horizontal="center" vertical="center" wrapText="1"/>
    </xf>
    <xf numFmtId="0" fontId="198" fillId="0" borderId="0" xfId="3" applyFont="1" applyAlignment="1" applyProtection="1">
      <alignment horizontal="left" wrapText="1"/>
      <protection locked="0"/>
    </xf>
    <xf numFmtId="0" fontId="161" fillId="12" borderId="0" xfId="1" applyFont="1" applyFill="1" applyAlignment="1" applyProtection="1">
      <alignment horizontal="center"/>
      <protection locked="0"/>
    </xf>
    <xf numFmtId="0" fontId="161" fillId="12" borderId="4" xfId="1" applyFont="1" applyFill="1" applyBorder="1" applyAlignment="1" applyProtection="1">
      <alignment horizontal="center"/>
      <protection locked="0"/>
    </xf>
    <xf numFmtId="0" fontId="165" fillId="0" borderId="0" xfId="1" applyFont="1" applyAlignment="1" applyProtection="1">
      <alignment horizontal="center" vertical="center"/>
    </xf>
    <xf numFmtId="0" fontId="161" fillId="9" borderId="0" xfId="1" applyFont="1" applyFill="1" applyAlignment="1" applyProtection="1">
      <alignment horizontal="center" vertical="center"/>
      <protection locked="0"/>
    </xf>
    <xf numFmtId="49" fontId="38" fillId="9" borderId="2" xfId="1" applyNumberFormat="1" applyFont="1" applyFill="1" applyBorder="1" applyAlignment="1" applyProtection="1">
      <alignment horizontal="center" vertical="center" wrapText="1"/>
      <protection locked="0"/>
    </xf>
    <xf numFmtId="49" fontId="38" fillId="9" borderId="3" xfId="1" applyNumberFormat="1" applyFont="1" applyFill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</xf>
    <xf numFmtId="0" fontId="113" fillId="14" borderId="10" xfId="1" applyFont="1" applyFill="1" applyBorder="1" applyAlignment="1" applyProtection="1">
      <alignment horizontal="center" vertical="center" wrapText="1"/>
    </xf>
    <xf numFmtId="0" fontId="113" fillId="14" borderId="12" xfId="1" applyFont="1" applyFill="1" applyBorder="1" applyAlignment="1" applyProtection="1">
      <alignment horizontal="center" vertical="center" wrapText="1"/>
    </xf>
    <xf numFmtId="0" fontId="34" fillId="14" borderId="10" xfId="1" applyFont="1" applyFill="1" applyBorder="1" applyAlignment="1" applyProtection="1">
      <alignment horizontal="center" vertical="center" wrapText="1"/>
    </xf>
    <xf numFmtId="0" fontId="34" fillId="14" borderId="12" xfId="1" applyFont="1" applyFill="1" applyBorder="1" applyAlignment="1" applyProtection="1">
      <alignment horizontal="center" vertical="center" wrapText="1"/>
    </xf>
    <xf numFmtId="0" fontId="33" fillId="14" borderId="10" xfId="1" applyFont="1" applyFill="1" applyBorder="1" applyAlignment="1" applyProtection="1">
      <alignment horizontal="left" vertical="center" wrapText="1"/>
    </xf>
    <xf numFmtId="0" fontId="33" fillId="14" borderId="11" xfId="1" applyFont="1" applyFill="1" applyBorder="1" applyAlignment="1" applyProtection="1">
      <alignment horizontal="left" vertical="center" wrapText="1"/>
    </xf>
    <xf numFmtId="0" fontId="33" fillId="14" borderId="12" xfId="1" applyFont="1" applyFill="1" applyBorder="1" applyAlignment="1" applyProtection="1">
      <alignment horizontal="left" vertical="center" wrapText="1"/>
    </xf>
    <xf numFmtId="0" fontId="33" fillId="25" borderId="1" xfId="1" applyFont="1" applyFill="1" applyBorder="1" applyAlignment="1" applyProtection="1">
      <alignment horizontal="left" vertical="center" wrapText="1"/>
    </xf>
    <xf numFmtId="0" fontId="162" fillId="0" borderId="1" xfId="1" applyFont="1" applyFill="1" applyBorder="1" applyAlignment="1" applyProtection="1">
      <alignment horizontal="left" vertical="center" wrapText="1"/>
    </xf>
    <xf numFmtId="0" fontId="33" fillId="24" borderId="10" xfId="1" applyFont="1" applyFill="1" applyBorder="1" applyAlignment="1" applyProtection="1">
      <alignment horizontal="center" vertical="center" wrapText="1"/>
    </xf>
    <xf numFmtId="0" fontId="33" fillId="24" borderId="12" xfId="1" applyFont="1" applyFill="1" applyBorder="1" applyAlignment="1" applyProtection="1">
      <alignment horizontal="center" vertical="center" wrapText="1"/>
    </xf>
    <xf numFmtId="0" fontId="33" fillId="3" borderId="10" xfId="1" applyFont="1" applyFill="1" applyBorder="1" applyAlignment="1" applyProtection="1">
      <alignment horizontal="center" vertical="center" wrapText="1"/>
    </xf>
    <xf numFmtId="0" fontId="33" fillId="3" borderId="12" xfId="1" applyFont="1" applyFill="1" applyBorder="1" applyAlignment="1" applyProtection="1">
      <alignment horizontal="center" vertical="center" wrapText="1"/>
    </xf>
    <xf numFmtId="0" fontId="37" fillId="0" borderId="0" xfId="1" applyFont="1" applyAlignment="1" applyProtection="1">
      <alignment horizontal="center" wrapText="1"/>
      <protection locked="0"/>
    </xf>
    <xf numFmtId="0" fontId="33" fillId="15" borderId="1" xfId="1" applyFont="1" applyFill="1" applyBorder="1" applyAlignment="1" applyProtection="1">
      <alignment vertical="center" wrapText="1"/>
    </xf>
    <xf numFmtId="0" fontId="38" fillId="3" borderId="1" xfId="1" applyFont="1" applyFill="1" applyBorder="1" applyAlignment="1" applyProtection="1">
      <alignment horizontal="left" vertical="center" wrapText="1"/>
    </xf>
    <xf numFmtId="0" fontId="34" fillId="2" borderId="10" xfId="1" applyFont="1" applyFill="1" applyBorder="1" applyAlignment="1" applyProtection="1">
      <alignment horizontal="left" vertical="center" wrapText="1"/>
    </xf>
    <xf numFmtId="0" fontId="34" fillId="2" borderId="11" xfId="1" applyFont="1" applyFill="1" applyBorder="1" applyAlignment="1" applyProtection="1">
      <alignment horizontal="left" vertical="center" wrapText="1"/>
    </xf>
    <xf numFmtId="0" fontId="34" fillId="2" borderId="12" xfId="1" applyFont="1" applyFill="1" applyBorder="1" applyAlignment="1" applyProtection="1">
      <alignment horizontal="left" vertical="center" wrapText="1"/>
    </xf>
    <xf numFmtId="0" fontId="38" fillId="14" borderId="1" xfId="1" applyFont="1" applyFill="1" applyBorder="1" applyAlignment="1" applyProtection="1">
      <alignment horizontal="left" vertical="center" wrapText="1"/>
    </xf>
    <xf numFmtId="0" fontId="33" fillId="14" borderId="10" xfId="1" applyFont="1" applyFill="1" applyBorder="1" applyAlignment="1" applyProtection="1">
      <alignment horizontal="left" vertical="top" wrapText="1"/>
    </xf>
    <xf numFmtId="0" fontId="33" fillId="14" borderId="11" xfId="1" applyFont="1" applyFill="1" applyBorder="1" applyAlignment="1" applyProtection="1">
      <alignment horizontal="left" vertical="top" wrapText="1"/>
    </xf>
    <xf numFmtId="0" fontId="33" fillId="14" borderId="12" xfId="1" applyFont="1" applyFill="1" applyBorder="1" applyAlignment="1" applyProtection="1">
      <alignment horizontal="left" vertical="top" wrapText="1"/>
    </xf>
    <xf numFmtId="0" fontId="28" fillId="0" borderId="0" xfId="3" applyFont="1" applyBorder="1" applyAlignment="1" applyProtection="1">
      <alignment horizontal="center"/>
      <protection locked="0"/>
    </xf>
    <xf numFmtId="0" fontId="83" fillId="0" borderId="0" xfId="1" applyFont="1" applyAlignment="1" applyProtection="1">
      <alignment horizontal="center" vertical="center"/>
      <protection locked="0"/>
    </xf>
    <xf numFmtId="0" fontId="37" fillId="22" borderId="1" xfId="1" applyFont="1" applyFill="1" applyBorder="1" applyAlignment="1" applyProtection="1">
      <alignment horizontal="left" vertical="center" wrapText="1"/>
    </xf>
    <xf numFmtId="0" fontId="37" fillId="28" borderId="10" xfId="1" applyFont="1" applyFill="1" applyBorder="1" applyAlignment="1" applyProtection="1">
      <alignment horizontal="left" vertical="center"/>
    </xf>
    <xf numFmtId="0" fontId="37" fillId="28" borderId="11" xfId="1" applyFont="1" applyFill="1" applyBorder="1" applyAlignment="1" applyProtection="1">
      <alignment horizontal="left" vertical="center"/>
    </xf>
    <xf numFmtId="0" fontId="37" fillId="28" borderId="12" xfId="1" applyFont="1" applyFill="1" applyBorder="1" applyAlignment="1" applyProtection="1">
      <alignment horizontal="left" vertical="center"/>
    </xf>
    <xf numFmtId="0" fontId="54" fillId="14" borderId="1" xfId="1" applyFont="1" applyFill="1" applyBorder="1" applyAlignment="1" applyProtection="1">
      <alignment horizontal="left" vertical="center" wrapText="1"/>
    </xf>
    <xf numFmtId="0" fontId="101" fillId="5" borderId="10" xfId="1" applyFont="1" applyFill="1" applyBorder="1" applyAlignment="1" applyProtection="1">
      <alignment horizontal="left" vertical="center" wrapText="1"/>
    </xf>
    <xf numFmtId="0" fontId="101" fillId="5" borderId="11" xfId="1" applyFont="1" applyFill="1" applyBorder="1" applyAlignment="1" applyProtection="1">
      <alignment horizontal="left" vertical="center" wrapText="1"/>
    </xf>
    <xf numFmtId="0" fontId="101" fillId="5" borderId="12" xfId="1" applyFont="1" applyFill="1" applyBorder="1" applyAlignment="1" applyProtection="1">
      <alignment horizontal="left" vertical="center" wrapText="1"/>
    </xf>
    <xf numFmtId="0" fontId="37" fillId="19" borderId="1" xfId="1" applyFont="1" applyFill="1" applyBorder="1" applyAlignment="1" applyProtection="1">
      <alignment horizontal="left" vertical="center" wrapText="1"/>
    </xf>
    <xf numFmtId="0" fontId="54" fillId="14" borderId="10" xfId="1" applyFont="1" applyFill="1" applyBorder="1" applyAlignment="1" applyProtection="1">
      <alignment horizontal="left" wrapText="1"/>
    </xf>
    <xf numFmtId="0" fontId="54" fillId="14" borderId="11" xfId="1" applyFont="1" applyFill="1" applyBorder="1" applyAlignment="1" applyProtection="1">
      <alignment horizontal="left" wrapText="1"/>
    </xf>
    <xf numFmtId="0" fontId="54" fillId="14" borderId="12" xfId="1" applyFont="1" applyFill="1" applyBorder="1" applyAlignment="1" applyProtection="1">
      <alignment horizontal="left" wrapText="1"/>
    </xf>
    <xf numFmtId="0" fontId="37" fillId="15" borderId="10" xfId="1" applyFont="1" applyFill="1" applyBorder="1" applyAlignment="1" applyProtection="1">
      <alignment horizontal="left" wrapText="1"/>
    </xf>
    <xf numFmtId="0" fontId="37" fillId="15" borderId="11" xfId="1" applyFont="1" applyFill="1" applyBorder="1" applyAlignment="1" applyProtection="1">
      <alignment horizontal="left" wrapText="1"/>
    </xf>
    <xf numFmtId="0" fontId="37" fillId="15" borderId="12" xfId="1" applyFont="1" applyFill="1" applyBorder="1" applyAlignment="1" applyProtection="1">
      <alignment horizontal="left" wrapText="1"/>
    </xf>
    <xf numFmtId="0" fontId="37" fillId="27" borderId="10" xfId="1" applyFont="1" applyFill="1" applyBorder="1" applyAlignment="1" applyProtection="1">
      <alignment horizontal="left" wrapText="1"/>
    </xf>
    <xf numFmtId="0" fontId="37" fillId="27" borderId="11" xfId="1" applyFont="1" applyFill="1" applyBorder="1" applyAlignment="1" applyProtection="1">
      <alignment horizontal="left" wrapText="1"/>
    </xf>
    <xf numFmtId="0" fontId="37" fillId="27" borderId="12" xfId="1" applyFont="1" applyFill="1" applyBorder="1" applyAlignment="1" applyProtection="1">
      <alignment horizontal="left" wrapText="1"/>
    </xf>
    <xf numFmtId="0" fontId="54" fillId="14" borderId="10" xfId="1" applyFont="1" applyFill="1" applyBorder="1" applyAlignment="1" applyProtection="1">
      <alignment horizontal="left" vertical="center" wrapText="1"/>
    </xf>
    <xf numFmtId="0" fontId="54" fillId="14" borderId="11" xfId="1" applyFont="1" applyFill="1" applyBorder="1" applyAlignment="1" applyProtection="1">
      <alignment horizontal="left" vertical="center" wrapText="1"/>
    </xf>
    <xf numFmtId="0" fontId="54" fillId="14" borderId="12" xfId="1" applyFont="1" applyFill="1" applyBorder="1" applyAlignment="1" applyProtection="1">
      <alignment horizontal="left" vertical="center" wrapText="1"/>
    </xf>
    <xf numFmtId="0" fontId="37" fillId="0" borderId="1" xfId="1" applyFont="1" applyFill="1" applyBorder="1" applyAlignment="1" applyProtection="1">
      <alignment horizontal="left" vertical="center" wrapText="1"/>
    </xf>
    <xf numFmtId="0" fontId="164" fillId="14" borderId="10" xfId="1" applyFont="1" applyFill="1" applyBorder="1" applyAlignment="1" applyProtection="1">
      <alignment horizontal="left" vertical="top" wrapText="1"/>
    </xf>
    <xf numFmtId="0" fontId="164" fillId="14" borderId="11" xfId="1" applyFont="1" applyFill="1" applyBorder="1" applyAlignment="1" applyProtection="1">
      <alignment horizontal="left" vertical="top" wrapText="1"/>
    </xf>
    <xf numFmtId="0" fontId="164" fillId="14" borderId="12" xfId="1" applyFont="1" applyFill="1" applyBorder="1" applyAlignment="1" applyProtection="1">
      <alignment horizontal="left" vertical="top" wrapText="1"/>
    </xf>
    <xf numFmtId="0" fontId="33" fillId="0" borderId="10" xfId="1" applyFont="1" applyBorder="1" applyAlignment="1" applyProtection="1">
      <alignment horizontal="left" vertical="center" wrapText="1"/>
    </xf>
    <xf numFmtId="0" fontId="33" fillId="0" borderId="11" xfId="1" applyFont="1" applyBorder="1" applyAlignment="1" applyProtection="1">
      <alignment horizontal="left" vertical="center" wrapText="1"/>
    </xf>
    <xf numFmtId="0" fontId="33" fillId="0" borderId="12" xfId="1" applyFont="1" applyBorder="1" applyAlignment="1" applyProtection="1">
      <alignment horizontal="left" vertical="center" wrapText="1"/>
    </xf>
    <xf numFmtId="0" fontId="38" fillId="24" borderId="1" xfId="1" applyFont="1" applyFill="1" applyBorder="1" applyAlignment="1" applyProtection="1">
      <alignment horizontal="left" vertical="center" wrapText="1"/>
    </xf>
    <xf numFmtId="0" fontId="38" fillId="24" borderId="11" xfId="1" applyFont="1" applyFill="1" applyBorder="1" applyAlignment="1" applyProtection="1">
      <alignment horizontal="left" vertical="center" wrapText="1"/>
    </xf>
    <xf numFmtId="0" fontId="38" fillId="24" borderId="12" xfId="1" applyFont="1" applyFill="1" applyBorder="1" applyAlignment="1" applyProtection="1">
      <alignment horizontal="left" vertical="center" wrapText="1"/>
    </xf>
    <xf numFmtId="0" fontId="33" fillId="3" borderId="1" xfId="1" applyFont="1" applyFill="1" applyBorder="1" applyAlignment="1" applyProtection="1">
      <alignment horizontal="left" vertical="center" wrapText="1"/>
    </xf>
    <xf numFmtId="0" fontId="38" fillId="15" borderId="10" xfId="1" applyFont="1" applyFill="1" applyBorder="1" applyAlignment="1" applyProtection="1">
      <alignment vertical="center" wrapText="1"/>
    </xf>
    <xf numFmtId="0" fontId="38" fillId="15" borderId="11" xfId="1" applyFont="1" applyFill="1" applyBorder="1" applyAlignment="1" applyProtection="1">
      <alignment vertical="center" wrapText="1"/>
    </xf>
    <xf numFmtId="0" fontId="38" fillId="15" borderId="12" xfId="1" applyFont="1" applyFill="1" applyBorder="1" applyAlignment="1" applyProtection="1">
      <alignment vertical="center" wrapText="1"/>
    </xf>
    <xf numFmtId="0" fontId="33" fillId="15" borderId="10" xfId="1" applyFont="1" applyFill="1" applyBorder="1" applyAlignment="1" applyProtection="1">
      <alignment vertical="center" wrapText="1"/>
    </xf>
    <xf numFmtId="0" fontId="33" fillId="15" borderId="11" xfId="1" applyFont="1" applyFill="1" applyBorder="1" applyAlignment="1" applyProtection="1">
      <alignment vertical="center" wrapText="1"/>
    </xf>
    <xf numFmtId="0" fontId="33" fillId="15" borderId="12" xfId="1" applyFont="1" applyFill="1" applyBorder="1" applyAlignment="1" applyProtection="1">
      <alignment vertical="center" wrapText="1"/>
    </xf>
    <xf numFmtId="0" fontId="46" fillId="14" borderId="10" xfId="1" applyFont="1" applyFill="1" applyBorder="1" applyAlignment="1" applyProtection="1">
      <alignment horizontal="left" vertical="center" wrapText="1"/>
    </xf>
    <xf numFmtId="0" fontId="46" fillId="14" borderId="11" xfId="1" applyFont="1" applyFill="1" applyBorder="1" applyAlignment="1" applyProtection="1">
      <alignment horizontal="left" vertical="center" wrapText="1"/>
    </xf>
    <xf numFmtId="0" fontId="46" fillId="14" borderId="12" xfId="1" applyFont="1" applyFill="1" applyBorder="1" applyAlignment="1" applyProtection="1">
      <alignment horizontal="left" vertical="center" wrapText="1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34" fillId="13" borderId="10" xfId="1" applyFont="1" applyFill="1" applyBorder="1" applyAlignment="1" applyProtection="1">
      <alignment horizontal="center" vertical="center" wrapText="1"/>
    </xf>
    <xf numFmtId="0" fontId="34" fillId="13" borderId="12" xfId="1" applyFont="1" applyFill="1" applyBorder="1" applyAlignment="1" applyProtection="1">
      <alignment horizontal="center" vertical="center" wrapText="1"/>
    </xf>
    <xf numFmtId="0" fontId="33" fillId="6" borderId="10" xfId="1" applyFont="1" applyFill="1" applyBorder="1" applyAlignment="1" applyProtection="1">
      <alignment horizontal="center" vertical="center" wrapText="1"/>
    </xf>
    <xf numFmtId="0" fontId="33" fillId="6" borderId="12" xfId="1" applyFont="1" applyFill="1" applyBorder="1" applyAlignment="1" applyProtection="1">
      <alignment horizontal="center" vertical="center" wrapText="1"/>
    </xf>
    <xf numFmtId="0" fontId="33" fillId="2" borderId="10" xfId="1" applyFont="1" applyFill="1" applyBorder="1" applyAlignment="1" applyProtection="1">
      <alignment horizontal="left" vertical="center" wrapText="1"/>
    </xf>
    <xf numFmtId="0" fontId="33" fillId="2" borderId="11" xfId="1" applyFont="1" applyFill="1" applyBorder="1" applyAlignment="1" applyProtection="1">
      <alignment horizontal="left" vertical="center" wrapText="1"/>
    </xf>
    <xf numFmtId="0" fontId="33" fillId="2" borderId="12" xfId="1" applyFont="1" applyFill="1" applyBorder="1" applyAlignment="1" applyProtection="1">
      <alignment horizontal="left" vertical="center" wrapText="1"/>
    </xf>
    <xf numFmtId="0" fontId="46" fillId="2" borderId="10" xfId="1" applyFont="1" applyFill="1" applyBorder="1" applyAlignment="1" applyProtection="1">
      <alignment horizontal="left" vertical="center" wrapText="1"/>
    </xf>
    <xf numFmtId="0" fontId="46" fillId="2" borderId="11" xfId="1" applyFont="1" applyFill="1" applyBorder="1" applyAlignment="1" applyProtection="1">
      <alignment horizontal="left" vertical="center" wrapText="1"/>
    </xf>
    <xf numFmtId="0" fontId="46" fillId="2" borderId="12" xfId="1" applyFont="1" applyFill="1" applyBorder="1" applyAlignment="1" applyProtection="1">
      <alignment horizontal="left" vertical="center" wrapText="1"/>
    </xf>
    <xf numFmtId="0" fontId="34" fillId="14" borderId="1" xfId="1" applyFont="1" applyFill="1" applyBorder="1" applyAlignment="1" applyProtection="1">
      <alignment horizontal="left" vertical="center" wrapText="1"/>
    </xf>
    <xf numFmtId="0" fontId="93" fillId="0" borderId="0" xfId="1" applyFont="1" applyAlignment="1" applyProtection="1">
      <alignment horizontal="left" vertical="center"/>
    </xf>
    <xf numFmtId="0" fontId="93" fillId="0" borderId="6" xfId="1" applyFont="1" applyBorder="1" applyAlignment="1" applyProtection="1">
      <alignment horizontal="left" vertical="center" wrapText="1"/>
    </xf>
    <xf numFmtId="0" fontId="93" fillId="0" borderId="7" xfId="1" applyFont="1" applyBorder="1" applyAlignment="1" applyProtection="1">
      <alignment horizontal="left" vertical="center" wrapText="1"/>
    </xf>
    <xf numFmtId="0" fontId="93" fillId="0" borderId="14" xfId="1" applyFont="1" applyBorder="1" applyAlignment="1" applyProtection="1">
      <alignment horizontal="left" vertical="center" wrapText="1"/>
    </xf>
    <xf numFmtId="0" fontId="93" fillId="0" borderId="15" xfId="1" applyFont="1" applyBorder="1" applyAlignment="1" applyProtection="1">
      <alignment horizontal="left" vertical="center" wrapText="1"/>
    </xf>
    <xf numFmtId="0" fontId="93" fillId="0" borderId="8" xfId="1" applyFont="1" applyBorder="1" applyAlignment="1" applyProtection="1">
      <alignment horizontal="left" vertical="center" wrapText="1"/>
    </xf>
    <xf numFmtId="0" fontId="93" fillId="0" borderId="9" xfId="1" applyFont="1" applyBorder="1" applyAlignment="1" applyProtection="1">
      <alignment horizontal="left" vertical="center" wrapText="1"/>
    </xf>
    <xf numFmtId="0" fontId="33" fillId="3" borderId="10" xfId="1" applyFont="1" applyFill="1" applyBorder="1" applyAlignment="1" applyProtection="1">
      <alignment horizontal="left" vertical="center" wrapText="1"/>
    </xf>
    <xf numFmtId="0" fontId="33" fillId="3" borderId="11" xfId="1" applyFont="1" applyFill="1" applyBorder="1" applyAlignment="1" applyProtection="1">
      <alignment horizontal="left" vertical="center" wrapText="1"/>
    </xf>
    <xf numFmtId="0" fontId="33" fillId="3" borderId="12" xfId="1" applyFont="1" applyFill="1" applyBorder="1" applyAlignment="1" applyProtection="1">
      <alignment horizontal="left" vertical="center" wrapText="1"/>
    </xf>
    <xf numFmtId="0" fontId="33" fillId="0" borderId="10" xfId="1" applyFont="1" applyFill="1" applyBorder="1" applyAlignment="1" applyProtection="1">
      <alignment horizontal="center" vertical="center" wrapText="1"/>
    </xf>
    <xf numFmtId="0" fontId="33" fillId="0" borderId="12" xfId="1" applyFont="1" applyFill="1" applyBorder="1" applyAlignment="1" applyProtection="1">
      <alignment horizontal="center" vertical="center" wrapText="1"/>
    </xf>
    <xf numFmtId="0" fontId="31" fillId="0" borderId="0" xfId="3" applyFont="1" applyBorder="1" applyAlignment="1" applyProtection="1">
      <alignment horizontal="center"/>
    </xf>
    <xf numFmtId="0" fontId="37" fillId="0" borderId="0" xfId="1" applyFont="1" applyBorder="1" applyAlignment="1" applyProtection="1">
      <alignment horizontal="center" vertical="center"/>
    </xf>
    <xf numFmtId="0" fontId="37" fillId="0" borderId="4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/>
    </xf>
    <xf numFmtId="0" fontId="16" fillId="0" borderId="11" xfId="1" applyFont="1" applyBorder="1" applyAlignment="1" applyProtection="1">
      <alignment horizontal="center"/>
    </xf>
    <xf numFmtId="0" fontId="16" fillId="0" borderId="12" xfId="1" applyFont="1" applyBorder="1" applyAlignment="1" applyProtection="1">
      <alignment horizontal="center"/>
    </xf>
    <xf numFmtId="0" fontId="34" fillId="0" borderId="1" xfId="1" applyFont="1" applyBorder="1" applyAlignment="1" applyProtection="1">
      <alignment horizontal="left" vertical="center" wrapText="1"/>
    </xf>
    <xf numFmtId="49" fontId="33" fillId="0" borderId="10" xfId="1" applyNumberFormat="1" applyFont="1" applyBorder="1" applyAlignment="1" applyProtection="1">
      <alignment horizontal="center" vertical="center" wrapText="1"/>
    </xf>
    <xf numFmtId="49" fontId="33" fillId="0" borderId="12" xfId="1" applyNumberFormat="1" applyFont="1" applyBorder="1" applyAlignment="1" applyProtection="1">
      <alignment horizontal="center" vertical="center" wrapText="1"/>
    </xf>
    <xf numFmtId="0" fontId="105" fillId="9" borderId="16" xfId="0" applyFont="1" applyFill="1" applyBorder="1" applyAlignment="1" applyProtection="1">
      <alignment horizontal="center" vertical="center"/>
    </xf>
    <xf numFmtId="0" fontId="105" fillId="9" borderId="58" xfId="0" applyFont="1" applyFill="1" applyBorder="1" applyAlignment="1" applyProtection="1">
      <alignment horizontal="center" vertical="center"/>
    </xf>
    <xf numFmtId="0" fontId="105" fillId="9" borderId="32" xfId="0" applyFont="1" applyFill="1" applyBorder="1" applyAlignment="1" applyProtection="1">
      <alignment horizontal="center" vertical="center"/>
    </xf>
    <xf numFmtId="0" fontId="105" fillId="9" borderId="20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14" fillId="0" borderId="0" xfId="0" applyFont="1" applyAlignment="1" applyProtection="1">
      <alignment horizontal="center"/>
    </xf>
    <xf numFmtId="0" fontId="22" fillId="24" borderId="2" xfId="0" applyFont="1" applyFill="1" applyBorder="1" applyAlignment="1" applyProtection="1">
      <alignment horizontal="center" vertical="center" wrapText="1"/>
    </xf>
    <xf numFmtId="0" fontId="22" fillId="24" borderId="3" xfId="0" applyFont="1" applyFill="1" applyBorder="1" applyAlignment="1" applyProtection="1">
      <alignment horizontal="center" vertical="center" wrapText="1"/>
    </xf>
    <xf numFmtId="0" fontId="24" fillId="24" borderId="2" xfId="0" applyFont="1" applyFill="1" applyBorder="1" applyAlignment="1" applyProtection="1">
      <alignment horizontal="center" vertical="center" textRotation="90" wrapText="1"/>
      <protection locked="0"/>
    </xf>
    <xf numFmtId="0" fontId="24" fillId="24" borderId="14" xfId="0" applyFont="1" applyFill="1" applyBorder="1" applyAlignment="1" applyProtection="1">
      <alignment horizontal="center" vertical="center" textRotation="90" wrapText="1"/>
      <protection locked="0"/>
    </xf>
    <xf numFmtId="0" fontId="24" fillId="24" borderId="1" xfId="0" applyFont="1" applyFill="1" applyBorder="1" applyAlignment="1" applyProtection="1">
      <alignment horizontal="center" vertical="center" wrapText="1"/>
    </xf>
    <xf numFmtId="0" fontId="24" fillId="24" borderId="3" xfId="0" applyFont="1" applyFill="1" applyBorder="1" applyAlignment="1" applyProtection="1">
      <alignment horizontal="center" vertical="center" wrapText="1"/>
    </xf>
    <xf numFmtId="0" fontId="22" fillId="13" borderId="1" xfId="0" applyFont="1" applyFill="1" applyBorder="1" applyAlignment="1" applyProtection="1">
      <alignment horizontal="center" vertical="center" wrapText="1"/>
    </xf>
    <xf numFmtId="0" fontId="22" fillId="13" borderId="2" xfId="0" applyFont="1" applyFill="1" applyBorder="1" applyAlignment="1" applyProtection="1">
      <alignment horizontal="center" vertical="center" wrapText="1"/>
    </xf>
    <xf numFmtId="0" fontId="77" fillId="13" borderId="15" xfId="0" applyFont="1" applyFill="1" applyBorder="1" applyAlignment="1" applyProtection="1">
      <alignment horizontal="center" vertical="center" textRotation="90" wrapText="1"/>
      <protection locked="0"/>
    </xf>
    <xf numFmtId="0" fontId="77" fillId="13" borderId="0" xfId="0" applyFont="1" applyFill="1" applyBorder="1" applyAlignment="1" applyProtection="1">
      <alignment horizontal="center" vertical="center" textRotation="90" wrapText="1"/>
      <protection locked="0"/>
    </xf>
    <xf numFmtId="0" fontId="105" fillId="0" borderId="34" xfId="0" applyFont="1" applyBorder="1" applyAlignment="1" applyProtection="1">
      <alignment horizontal="center" vertical="center"/>
    </xf>
    <xf numFmtId="0" fontId="105" fillId="0" borderId="36" xfId="0" applyFont="1" applyBorder="1" applyAlignment="1" applyProtection="1">
      <alignment horizontal="center" vertical="center"/>
    </xf>
    <xf numFmtId="0" fontId="105" fillId="22" borderId="77" xfId="0" applyFont="1" applyFill="1" applyBorder="1" applyAlignment="1" applyProtection="1">
      <alignment horizontal="center" vertical="center"/>
    </xf>
    <xf numFmtId="0" fontId="105" fillId="22" borderId="49" xfId="0" applyFont="1" applyFill="1" applyBorder="1" applyAlignment="1" applyProtection="1">
      <alignment horizontal="center" vertical="center"/>
    </xf>
    <xf numFmtId="0" fontId="105" fillId="22" borderId="50" xfId="0" applyFont="1" applyFill="1" applyBorder="1" applyAlignment="1" applyProtection="1">
      <alignment horizontal="center" vertical="center"/>
    </xf>
    <xf numFmtId="0" fontId="105" fillId="2" borderId="61" xfId="0" applyFont="1" applyFill="1" applyBorder="1" applyAlignment="1" applyProtection="1">
      <alignment horizontal="center" vertical="center"/>
    </xf>
    <xf numFmtId="0" fontId="105" fillId="2" borderId="68" xfId="0" applyFont="1" applyFill="1" applyBorder="1" applyAlignment="1" applyProtection="1">
      <alignment horizontal="center" vertical="center"/>
    </xf>
    <xf numFmtId="0" fontId="105" fillId="2" borderId="42" xfId="0" applyFont="1" applyFill="1" applyBorder="1" applyAlignment="1" applyProtection="1">
      <alignment horizontal="center" vertical="center"/>
    </xf>
    <xf numFmtId="0" fontId="104" fillId="0" borderId="16" xfId="0" applyFont="1" applyBorder="1" applyAlignment="1" applyProtection="1">
      <alignment horizontal="center" vertical="center"/>
    </xf>
    <xf numFmtId="0" fontId="104" fillId="0" borderId="32" xfId="0" applyFont="1" applyBorder="1" applyAlignment="1" applyProtection="1">
      <alignment horizontal="center" vertical="center"/>
    </xf>
    <xf numFmtId="0" fontId="104" fillId="0" borderId="39" xfId="0" applyFont="1" applyBorder="1" applyAlignment="1" applyProtection="1">
      <alignment horizontal="center" vertical="center"/>
    </xf>
    <xf numFmtId="0" fontId="105" fillId="26" borderId="16" xfId="0" applyFont="1" applyFill="1" applyBorder="1" applyAlignment="1" applyProtection="1">
      <alignment horizontal="center" vertical="center"/>
    </xf>
    <xf numFmtId="0" fontId="105" fillId="26" borderId="32" xfId="0" applyFont="1" applyFill="1" applyBorder="1" applyAlignment="1" applyProtection="1">
      <alignment horizontal="center" vertical="center"/>
    </xf>
    <xf numFmtId="0" fontId="105" fillId="26" borderId="39" xfId="0" applyFont="1" applyFill="1" applyBorder="1" applyAlignment="1" applyProtection="1">
      <alignment horizontal="center" vertical="center"/>
    </xf>
    <xf numFmtId="0" fontId="104" fillId="2" borderId="16" xfId="0" applyFont="1" applyFill="1" applyBorder="1" applyAlignment="1" applyProtection="1">
      <alignment horizontal="center" vertical="center"/>
    </xf>
    <xf numFmtId="0" fontId="104" fillId="2" borderId="32" xfId="0" applyFont="1" applyFill="1" applyBorder="1" applyAlignment="1" applyProtection="1">
      <alignment horizontal="center" vertical="center"/>
    </xf>
    <xf numFmtId="0" fontId="104" fillId="6" borderId="25" xfId="0" applyFont="1" applyFill="1" applyBorder="1" applyAlignment="1" applyProtection="1">
      <alignment horizontal="right" vertical="center"/>
    </xf>
    <xf numFmtId="0" fontId="104" fillId="6" borderId="74" xfId="0" applyFont="1" applyFill="1" applyBorder="1" applyAlignment="1" applyProtection="1">
      <alignment horizontal="right" vertical="center"/>
    </xf>
    <xf numFmtId="0" fontId="104" fillId="6" borderId="71" xfId="0" applyFont="1" applyFill="1" applyBorder="1" applyAlignment="1" applyProtection="1">
      <alignment horizontal="right" vertical="center"/>
    </xf>
    <xf numFmtId="0" fontId="24" fillId="8" borderId="8" xfId="0" applyFont="1" applyFill="1" applyBorder="1" applyAlignment="1" applyProtection="1">
      <alignment horizontal="center" vertical="center" wrapText="1"/>
    </xf>
    <xf numFmtId="0" fontId="24" fillId="8" borderId="4" xfId="0" applyFont="1" applyFill="1" applyBorder="1" applyAlignment="1" applyProtection="1">
      <alignment horizontal="center" vertical="center" wrapText="1"/>
    </xf>
    <xf numFmtId="0" fontId="24" fillId="8" borderId="12" xfId="0" applyFont="1" applyFill="1" applyBorder="1" applyAlignment="1" applyProtection="1">
      <alignment horizontal="center" vertical="center" wrapText="1"/>
    </xf>
    <xf numFmtId="0" fontId="104" fillId="29" borderId="10" xfId="0" applyFont="1" applyFill="1" applyBorder="1" applyAlignment="1" applyProtection="1">
      <alignment horizontal="center" vertical="center"/>
    </xf>
    <xf numFmtId="0" fontId="104" fillId="29" borderId="11" xfId="0" applyFont="1" applyFill="1" applyBorder="1" applyAlignment="1" applyProtection="1">
      <alignment horizontal="center" vertical="center"/>
    </xf>
    <xf numFmtId="0" fontId="104" fillId="29" borderId="12" xfId="0" applyFont="1" applyFill="1" applyBorder="1" applyAlignment="1" applyProtection="1">
      <alignment horizontal="center" vertical="center"/>
    </xf>
    <xf numFmtId="0" fontId="104" fillId="2" borderId="20" xfId="0" applyFont="1" applyFill="1" applyBorder="1" applyAlignment="1" applyProtection="1">
      <alignment horizontal="center" vertical="center"/>
    </xf>
    <xf numFmtId="0" fontId="104" fillId="9" borderId="14" xfId="0" applyFont="1" applyFill="1" applyBorder="1" applyAlignment="1" applyProtection="1">
      <alignment horizontal="center" vertical="center"/>
      <protection locked="0"/>
    </xf>
    <xf numFmtId="0" fontId="104" fillId="9" borderId="81" xfId="0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left" vertical="center"/>
    </xf>
    <xf numFmtId="0" fontId="24" fillId="12" borderId="11" xfId="0" applyFont="1" applyFill="1" applyBorder="1" applyAlignment="1" applyProtection="1">
      <alignment horizontal="left" vertical="center"/>
    </xf>
    <xf numFmtId="0" fontId="24" fillId="12" borderId="12" xfId="0" applyFont="1" applyFill="1" applyBorder="1" applyAlignment="1" applyProtection="1">
      <alignment horizontal="left" vertical="center"/>
    </xf>
    <xf numFmtId="3" fontId="24" fillId="2" borderId="2" xfId="0" applyNumberFormat="1" applyFont="1" applyFill="1" applyBorder="1" applyAlignment="1" applyProtection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24" fillId="27" borderId="10" xfId="0" applyFont="1" applyFill="1" applyBorder="1" applyAlignment="1" applyProtection="1">
      <alignment horizontal="left" vertical="center"/>
    </xf>
    <xf numFmtId="0" fontId="24" fillId="27" borderId="11" xfId="0" applyFont="1" applyFill="1" applyBorder="1" applyAlignment="1" applyProtection="1">
      <alignment horizontal="left" vertical="center"/>
    </xf>
    <xf numFmtId="0" fontId="24" fillId="27" borderId="12" xfId="0" applyFont="1" applyFill="1" applyBorder="1" applyAlignment="1" applyProtection="1">
      <alignment horizontal="left" vertical="center"/>
    </xf>
    <xf numFmtId="0" fontId="24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104" fillId="29" borderId="10" xfId="0" applyFont="1" applyFill="1" applyBorder="1" applyAlignment="1" applyProtection="1">
      <alignment horizontal="center"/>
    </xf>
    <xf numFmtId="0" fontId="104" fillId="29" borderId="11" xfId="0" applyFont="1" applyFill="1" applyBorder="1" applyAlignment="1" applyProtection="1">
      <alignment horizontal="center"/>
    </xf>
    <xf numFmtId="0" fontId="104" fillId="29" borderId="12" xfId="0" applyFont="1" applyFill="1" applyBorder="1" applyAlignment="1" applyProtection="1">
      <alignment horizontal="center"/>
    </xf>
    <xf numFmtId="0" fontId="104" fillId="5" borderId="10" xfId="0" applyFont="1" applyFill="1" applyBorder="1" applyAlignment="1" applyProtection="1">
      <alignment horizontal="center" vertical="center"/>
    </xf>
    <xf numFmtId="0" fontId="104" fillId="5" borderId="11" xfId="0" applyFont="1" applyFill="1" applyBorder="1" applyAlignment="1" applyProtection="1">
      <alignment horizontal="center" vertical="center"/>
    </xf>
    <xf numFmtId="0" fontId="104" fillId="5" borderId="12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 applyProtection="1">
      <alignment horizontal="center" vertical="center"/>
      <protection locked="0"/>
    </xf>
    <xf numFmtId="0" fontId="104" fillId="0" borderId="2" xfId="0" applyFont="1" applyBorder="1" applyAlignment="1" applyProtection="1">
      <alignment horizontal="center" vertical="center"/>
      <protection locked="0"/>
    </xf>
    <xf numFmtId="0" fontId="104" fillId="0" borderId="13" xfId="0" applyFont="1" applyBorder="1" applyAlignment="1" applyProtection="1">
      <alignment horizontal="center" vertical="center"/>
      <protection locked="0"/>
    </xf>
    <xf numFmtId="0" fontId="104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04" fillId="9" borderId="10" xfId="0" applyFont="1" applyFill="1" applyBorder="1" applyAlignment="1" applyProtection="1">
      <alignment horizontal="center" vertical="center"/>
      <protection locked="0"/>
    </xf>
    <xf numFmtId="0" fontId="104" fillId="5" borderId="8" xfId="0" applyFont="1" applyFill="1" applyBorder="1" applyAlignment="1" applyProtection="1">
      <alignment horizontal="center"/>
    </xf>
    <xf numFmtId="0" fontId="104" fillId="5" borderId="4" xfId="0" applyFont="1" applyFill="1" applyBorder="1" applyAlignment="1" applyProtection="1">
      <alignment horizontal="center"/>
    </xf>
    <xf numFmtId="0" fontId="104" fillId="5" borderId="9" xfId="0" applyFont="1" applyFill="1" applyBorder="1" applyAlignment="1" applyProtection="1">
      <alignment horizontal="center"/>
    </xf>
    <xf numFmtId="0" fontId="104" fillId="17" borderId="10" xfId="0" applyFont="1" applyFill="1" applyBorder="1" applyAlignment="1" applyProtection="1">
      <alignment horizontal="center"/>
    </xf>
    <xf numFmtId="0" fontId="104" fillId="17" borderId="11" xfId="0" applyFont="1" applyFill="1" applyBorder="1" applyAlignment="1" applyProtection="1">
      <alignment horizontal="center"/>
    </xf>
    <xf numFmtId="0" fontId="104" fillId="17" borderId="12" xfId="0" applyFont="1" applyFill="1" applyBorder="1" applyAlignment="1" applyProtection="1">
      <alignment horizontal="center"/>
    </xf>
    <xf numFmtId="0" fontId="104" fillId="17" borderId="10" xfId="0" applyFont="1" applyFill="1" applyBorder="1" applyAlignment="1" applyProtection="1">
      <alignment horizontal="center" vertical="center"/>
    </xf>
    <xf numFmtId="0" fontId="104" fillId="17" borderId="11" xfId="0" applyFont="1" applyFill="1" applyBorder="1" applyAlignment="1" applyProtection="1">
      <alignment horizontal="center" vertical="center"/>
    </xf>
    <xf numFmtId="0" fontId="104" fillId="17" borderId="12" xfId="0" applyFont="1" applyFill="1" applyBorder="1" applyAlignment="1" applyProtection="1">
      <alignment horizontal="center" vertical="center"/>
    </xf>
    <xf numFmtId="0" fontId="179" fillId="2" borderId="2" xfId="0" applyFont="1" applyFill="1" applyBorder="1" applyAlignment="1" applyProtection="1">
      <alignment horizontal="center" vertical="center"/>
    </xf>
    <xf numFmtId="0" fontId="179" fillId="2" borderId="13" xfId="0" applyFont="1" applyFill="1" applyBorder="1" applyAlignment="1" applyProtection="1">
      <alignment horizontal="center" vertical="center"/>
    </xf>
    <xf numFmtId="0" fontId="104" fillId="13" borderId="10" xfId="0" applyFont="1" applyFill="1" applyBorder="1" applyAlignment="1" applyProtection="1">
      <alignment horizontal="center" vertical="center"/>
    </xf>
    <xf numFmtId="0" fontId="104" fillId="13" borderId="11" xfId="0" applyFont="1" applyFill="1" applyBorder="1" applyAlignment="1" applyProtection="1">
      <alignment horizontal="center" vertical="center"/>
    </xf>
    <xf numFmtId="0" fontId="104" fillId="13" borderId="6" xfId="0" applyFont="1" applyFill="1" applyBorder="1" applyAlignment="1" applyProtection="1">
      <alignment horizontal="center" vertical="center"/>
    </xf>
    <xf numFmtId="0" fontId="104" fillId="13" borderId="5" xfId="0" applyFont="1" applyFill="1" applyBorder="1" applyAlignment="1" applyProtection="1">
      <alignment horizontal="center" vertical="center"/>
    </xf>
    <xf numFmtId="3" fontId="24" fillId="2" borderId="2" xfId="0" applyNumberFormat="1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left" vertical="center"/>
      <protection locked="0"/>
    </xf>
    <xf numFmtId="0" fontId="24" fillId="12" borderId="11" xfId="0" applyFont="1" applyFill="1" applyBorder="1" applyAlignment="1" applyProtection="1">
      <alignment horizontal="left" vertical="center"/>
      <protection locked="0"/>
    </xf>
    <xf numFmtId="0" fontId="24" fillId="12" borderId="12" xfId="0" applyFont="1" applyFill="1" applyBorder="1" applyAlignment="1" applyProtection="1">
      <alignment horizontal="left" vertical="center"/>
      <protection locked="0"/>
    </xf>
  </cellXfs>
  <cellStyles count="40">
    <cellStyle name="br" xfId="7"/>
    <cellStyle name="col" xfId="8"/>
    <cellStyle name="Excel Built-in Normal" xfId="9"/>
    <cellStyle name="style0" xfId="10"/>
    <cellStyle name="td" xfId="11"/>
    <cellStyle name="tr" xfId="12"/>
    <cellStyle name="xl21" xfId="13"/>
    <cellStyle name="xl22" xfId="14"/>
    <cellStyle name="xl23" xfId="15"/>
    <cellStyle name="xl24" xfId="16"/>
    <cellStyle name="xl25" xfId="17"/>
    <cellStyle name="xl26" xfId="18"/>
    <cellStyle name="xl27" xfId="19"/>
    <cellStyle name="xl28" xfId="20"/>
    <cellStyle name="xl29" xfId="21"/>
    <cellStyle name="xl30" xfId="22"/>
    <cellStyle name="xl31" xfId="23"/>
    <cellStyle name="xl32" xfId="24"/>
    <cellStyle name="xl33" xfId="25"/>
    <cellStyle name="xl34" xfId="26"/>
    <cellStyle name="xl35" xfId="27"/>
    <cellStyle name="xl36" xfId="28"/>
    <cellStyle name="xl37" xfId="29"/>
    <cellStyle name="xl38" xfId="30"/>
    <cellStyle name="xl39" xfId="31"/>
    <cellStyle name="xl40" xfId="32"/>
    <cellStyle name="xl41" xfId="33"/>
    <cellStyle name="xl42" xfId="34"/>
    <cellStyle name="xl43" xfId="35"/>
    <cellStyle name="xl44" xfId="36"/>
    <cellStyle name="xl45" xfId="37"/>
    <cellStyle name="xl46" xfId="38"/>
    <cellStyle name="Обычный" xfId="0" builtinId="0"/>
    <cellStyle name="Обычный 2" xfId="1"/>
    <cellStyle name="Обычный 3" xfId="3"/>
    <cellStyle name="Обычный_Пояснительная з." xfId="39"/>
    <cellStyle name="Финансовый" xfId="5" builtinId="3"/>
    <cellStyle name="Финансовый 2" xfId="2"/>
    <cellStyle name="Финансовый 3" xfId="4"/>
    <cellStyle name="Финансовый 4" xfId="6"/>
  </cellStyles>
  <dxfs count="0"/>
  <tableStyles count="0" defaultTableStyle="TableStyleMedium9" defaultPivotStyle="PivotStyleLight16"/>
  <colors>
    <mruColors>
      <color rgb="FFFFFFCC"/>
      <color rgb="FF00FF00"/>
      <color rgb="FF66FF33"/>
      <color rgb="FF0000CC"/>
      <color rgb="FFCCFFFF"/>
      <color rgb="FF0000FF"/>
      <color rgb="FFFFCC66"/>
      <color rgb="FFFFCC00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9;%207%20&#1055;&#1060;&#1061;&#1044;%2027.04.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ЗАЩИТЕ бюджета"/>
      <sheetName val="КФО 2"/>
      <sheetName val="КФО 5"/>
      <sheetName val="КФО 4"/>
      <sheetName val="расшифровка 6"/>
      <sheetName val="ПРОВЕРКА"/>
      <sheetName val="ПЕЧАТЬ СВОД"/>
      <sheetName val="ПЕЧАТЬ ПЛА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N4" t="str">
            <v>Л.В. Решетько</v>
          </cell>
        </row>
        <row r="174">
          <cell r="G174" t="str">
            <v>К.А. Скрипка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D72"/>
  <sheetViews>
    <sheetView view="pageBreakPreview" zoomScale="40" zoomScaleSheetLayoutView="40" workbookViewId="0">
      <selection activeCell="R25" sqref="R25"/>
    </sheetView>
  </sheetViews>
  <sheetFormatPr defaultRowHeight="18"/>
  <cols>
    <col min="1" max="1" width="8.33203125" style="636" customWidth="1"/>
    <col min="2" max="2" width="25.88671875" style="636" customWidth="1"/>
    <col min="3" max="3" width="25.5546875" style="636" customWidth="1"/>
    <col min="4" max="4" width="25.88671875" style="636" customWidth="1"/>
    <col min="5" max="5" width="20.44140625" style="636" customWidth="1"/>
    <col min="6" max="6" width="22" style="638" customWidth="1"/>
    <col min="7" max="7" width="42" style="638" customWidth="1"/>
    <col min="8" max="8" width="31.5546875" style="638" customWidth="1"/>
    <col min="9" max="9" width="13.21875" style="638" customWidth="1"/>
    <col min="10" max="10" width="20.5546875" style="638" customWidth="1"/>
    <col min="11" max="11" width="18.6640625" style="638" customWidth="1"/>
    <col min="12" max="12" width="19.33203125" style="638" customWidth="1"/>
    <col min="13" max="13" width="18.88671875" style="636" customWidth="1"/>
    <col min="14" max="14" width="18.33203125" style="638" customWidth="1"/>
    <col min="15" max="15" width="46.88671875" style="638" customWidth="1"/>
    <col min="16" max="16" width="17" style="638" customWidth="1"/>
    <col min="17" max="18" width="17" style="636" customWidth="1"/>
    <col min="19" max="19" width="17" style="638" customWidth="1"/>
    <col min="20" max="24" width="11.33203125" style="636" customWidth="1"/>
    <col min="25" max="25" width="0.44140625" style="636" customWidth="1"/>
    <col min="26" max="31" width="11.33203125" style="636" customWidth="1"/>
    <col min="32" max="252" width="8.88671875" style="636"/>
    <col min="253" max="253" width="8.33203125" style="636" customWidth="1"/>
    <col min="254" max="254" width="25.88671875" style="636" customWidth="1"/>
    <col min="255" max="255" width="22.33203125" style="636" customWidth="1"/>
    <col min="256" max="256" width="24" style="636" customWidth="1"/>
    <col min="257" max="257" width="20.44140625" style="636" customWidth="1"/>
    <col min="258" max="258" width="23.109375" style="636" customWidth="1"/>
    <col min="259" max="259" width="33.33203125" style="636" customWidth="1"/>
    <col min="260" max="260" width="25.5546875" style="636" customWidth="1"/>
    <col min="261" max="261" width="23.33203125" style="636" customWidth="1"/>
    <col min="262" max="262" width="20.5546875" style="636" customWidth="1"/>
    <col min="263" max="263" width="18.6640625" style="636" customWidth="1"/>
    <col min="264" max="264" width="19.33203125" style="636" customWidth="1"/>
    <col min="265" max="265" width="18.88671875" style="636" customWidth="1"/>
    <col min="266" max="266" width="18.33203125" style="636" customWidth="1"/>
    <col min="267" max="271" width="17" style="636" customWidth="1"/>
    <col min="272" max="280" width="11.33203125" style="636" customWidth="1"/>
    <col min="281" max="281" width="0.44140625" style="636" customWidth="1"/>
    <col min="282" max="287" width="11.33203125" style="636" customWidth="1"/>
    <col min="288" max="508" width="8.88671875" style="636"/>
    <col min="509" max="509" width="8.33203125" style="636" customWidth="1"/>
    <col min="510" max="510" width="25.88671875" style="636" customWidth="1"/>
    <col min="511" max="511" width="22.33203125" style="636" customWidth="1"/>
    <col min="512" max="512" width="24" style="636" customWidth="1"/>
    <col min="513" max="513" width="20.44140625" style="636" customWidth="1"/>
    <col min="514" max="514" width="23.109375" style="636" customWidth="1"/>
    <col min="515" max="515" width="33.33203125" style="636" customWidth="1"/>
    <col min="516" max="516" width="25.5546875" style="636" customWidth="1"/>
    <col min="517" max="517" width="23.33203125" style="636" customWidth="1"/>
    <col min="518" max="518" width="20.5546875" style="636" customWidth="1"/>
    <col min="519" max="519" width="18.6640625" style="636" customWidth="1"/>
    <col min="520" max="520" width="19.33203125" style="636" customWidth="1"/>
    <col min="521" max="521" width="18.88671875" style="636" customWidth="1"/>
    <col min="522" max="522" width="18.33203125" style="636" customWidth="1"/>
    <col min="523" max="527" width="17" style="636" customWidth="1"/>
    <col min="528" max="536" width="11.33203125" style="636" customWidth="1"/>
    <col min="537" max="537" width="0.44140625" style="636" customWidth="1"/>
    <col min="538" max="543" width="11.33203125" style="636" customWidth="1"/>
    <col min="544" max="764" width="8.88671875" style="636"/>
    <col min="765" max="765" width="8.33203125" style="636" customWidth="1"/>
    <col min="766" max="766" width="25.88671875" style="636" customWidth="1"/>
    <col min="767" max="767" width="22.33203125" style="636" customWidth="1"/>
    <col min="768" max="768" width="24" style="636" customWidth="1"/>
    <col min="769" max="769" width="20.44140625" style="636" customWidth="1"/>
    <col min="770" max="770" width="23.109375" style="636" customWidth="1"/>
    <col min="771" max="771" width="33.33203125" style="636" customWidth="1"/>
    <col min="772" max="772" width="25.5546875" style="636" customWidth="1"/>
    <col min="773" max="773" width="23.33203125" style="636" customWidth="1"/>
    <col min="774" max="774" width="20.5546875" style="636" customWidth="1"/>
    <col min="775" max="775" width="18.6640625" style="636" customWidth="1"/>
    <col min="776" max="776" width="19.33203125" style="636" customWidth="1"/>
    <col min="777" max="777" width="18.88671875" style="636" customWidth="1"/>
    <col min="778" max="778" width="18.33203125" style="636" customWidth="1"/>
    <col min="779" max="783" width="17" style="636" customWidth="1"/>
    <col min="784" max="792" width="11.33203125" style="636" customWidth="1"/>
    <col min="793" max="793" width="0.44140625" style="636" customWidth="1"/>
    <col min="794" max="799" width="11.33203125" style="636" customWidth="1"/>
    <col min="800" max="1020" width="8.88671875" style="636"/>
    <col min="1021" max="1021" width="8.33203125" style="636" customWidth="1"/>
    <col min="1022" max="1022" width="25.88671875" style="636" customWidth="1"/>
    <col min="1023" max="1023" width="22.33203125" style="636" customWidth="1"/>
    <col min="1024" max="1024" width="24" style="636" customWidth="1"/>
    <col min="1025" max="1025" width="20.44140625" style="636" customWidth="1"/>
    <col min="1026" max="1026" width="23.109375" style="636" customWidth="1"/>
    <col min="1027" max="1027" width="33.33203125" style="636" customWidth="1"/>
    <col min="1028" max="1028" width="25.5546875" style="636" customWidth="1"/>
    <col min="1029" max="1029" width="23.33203125" style="636" customWidth="1"/>
    <col min="1030" max="1030" width="20.5546875" style="636" customWidth="1"/>
    <col min="1031" max="1031" width="18.6640625" style="636" customWidth="1"/>
    <col min="1032" max="1032" width="19.33203125" style="636" customWidth="1"/>
    <col min="1033" max="1033" width="18.88671875" style="636" customWidth="1"/>
    <col min="1034" max="1034" width="18.33203125" style="636" customWidth="1"/>
    <col min="1035" max="1039" width="17" style="636" customWidth="1"/>
    <col min="1040" max="1048" width="11.33203125" style="636" customWidth="1"/>
    <col min="1049" max="1049" width="0.44140625" style="636" customWidth="1"/>
    <col min="1050" max="1055" width="11.33203125" style="636" customWidth="1"/>
    <col min="1056" max="1276" width="8.88671875" style="636"/>
    <col min="1277" max="1277" width="8.33203125" style="636" customWidth="1"/>
    <col min="1278" max="1278" width="25.88671875" style="636" customWidth="1"/>
    <col min="1279" max="1279" width="22.33203125" style="636" customWidth="1"/>
    <col min="1280" max="1280" width="24" style="636" customWidth="1"/>
    <col min="1281" max="1281" width="20.44140625" style="636" customWidth="1"/>
    <col min="1282" max="1282" width="23.109375" style="636" customWidth="1"/>
    <col min="1283" max="1283" width="33.33203125" style="636" customWidth="1"/>
    <col min="1284" max="1284" width="25.5546875" style="636" customWidth="1"/>
    <col min="1285" max="1285" width="23.33203125" style="636" customWidth="1"/>
    <col min="1286" max="1286" width="20.5546875" style="636" customWidth="1"/>
    <col min="1287" max="1287" width="18.6640625" style="636" customWidth="1"/>
    <col min="1288" max="1288" width="19.33203125" style="636" customWidth="1"/>
    <col min="1289" max="1289" width="18.88671875" style="636" customWidth="1"/>
    <col min="1290" max="1290" width="18.33203125" style="636" customWidth="1"/>
    <col min="1291" max="1295" width="17" style="636" customWidth="1"/>
    <col min="1296" max="1304" width="11.33203125" style="636" customWidth="1"/>
    <col min="1305" max="1305" width="0.44140625" style="636" customWidth="1"/>
    <col min="1306" max="1311" width="11.33203125" style="636" customWidth="1"/>
    <col min="1312" max="1532" width="8.88671875" style="636"/>
    <col min="1533" max="1533" width="8.33203125" style="636" customWidth="1"/>
    <col min="1534" max="1534" width="25.88671875" style="636" customWidth="1"/>
    <col min="1535" max="1535" width="22.33203125" style="636" customWidth="1"/>
    <col min="1536" max="1536" width="24" style="636" customWidth="1"/>
    <col min="1537" max="1537" width="20.44140625" style="636" customWidth="1"/>
    <col min="1538" max="1538" width="23.109375" style="636" customWidth="1"/>
    <col min="1539" max="1539" width="33.33203125" style="636" customWidth="1"/>
    <col min="1540" max="1540" width="25.5546875" style="636" customWidth="1"/>
    <col min="1541" max="1541" width="23.33203125" style="636" customWidth="1"/>
    <col min="1542" max="1542" width="20.5546875" style="636" customWidth="1"/>
    <col min="1543" max="1543" width="18.6640625" style="636" customWidth="1"/>
    <col min="1544" max="1544" width="19.33203125" style="636" customWidth="1"/>
    <col min="1545" max="1545" width="18.88671875" style="636" customWidth="1"/>
    <col min="1546" max="1546" width="18.33203125" style="636" customWidth="1"/>
    <col min="1547" max="1551" width="17" style="636" customWidth="1"/>
    <col min="1552" max="1560" width="11.33203125" style="636" customWidth="1"/>
    <col min="1561" max="1561" width="0.44140625" style="636" customWidth="1"/>
    <col min="1562" max="1567" width="11.33203125" style="636" customWidth="1"/>
    <col min="1568" max="1788" width="8.88671875" style="636"/>
    <col min="1789" max="1789" width="8.33203125" style="636" customWidth="1"/>
    <col min="1790" max="1790" width="25.88671875" style="636" customWidth="1"/>
    <col min="1791" max="1791" width="22.33203125" style="636" customWidth="1"/>
    <col min="1792" max="1792" width="24" style="636" customWidth="1"/>
    <col min="1793" max="1793" width="20.44140625" style="636" customWidth="1"/>
    <col min="1794" max="1794" width="23.109375" style="636" customWidth="1"/>
    <col min="1795" max="1795" width="33.33203125" style="636" customWidth="1"/>
    <col min="1796" max="1796" width="25.5546875" style="636" customWidth="1"/>
    <col min="1797" max="1797" width="23.33203125" style="636" customWidth="1"/>
    <col min="1798" max="1798" width="20.5546875" style="636" customWidth="1"/>
    <col min="1799" max="1799" width="18.6640625" style="636" customWidth="1"/>
    <col min="1800" max="1800" width="19.33203125" style="636" customWidth="1"/>
    <col min="1801" max="1801" width="18.88671875" style="636" customWidth="1"/>
    <col min="1802" max="1802" width="18.33203125" style="636" customWidth="1"/>
    <col min="1803" max="1807" width="17" style="636" customWidth="1"/>
    <col min="1808" max="1816" width="11.33203125" style="636" customWidth="1"/>
    <col min="1817" max="1817" width="0.44140625" style="636" customWidth="1"/>
    <col min="1818" max="1823" width="11.33203125" style="636" customWidth="1"/>
    <col min="1824" max="2044" width="8.88671875" style="636"/>
    <col min="2045" max="2045" width="8.33203125" style="636" customWidth="1"/>
    <col min="2046" max="2046" width="25.88671875" style="636" customWidth="1"/>
    <col min="2047" max="2047" width="22.33203125" style="636" customWidth="1"/>
    <col min="2048" max="2048" width="24" style="636" customWidth="1"/>
    <col min="2049" max="2049" width="20.44140625" style="636" customWidth="1"/>
    <col min="2050" max="2050" width="23.109375" style="636" customWidth="1"/>
    <col min="2051" max="2051" width="33.33203125" style="636" customWidth="1"/>
    <col min="2052" max="2052" width="25.5546875" style="636" customWidth="1"/>
    <col min="2053" max="2053" width="23.33203125" style="636" customWidth="1"/>
    <col min="2054" max="2054" width="20.5546875" style="636" customWidth="1"/>
    <col min="2055" max="2055" width="18.6640625" style="636" customWidth="1"/>
    <col min="2056" max="2056" width="19.33203125" style="636" customWidth="1"/>
    <col min="2057" max="2057" width="18.88671875" style="636" customWidth="1"/>
    <col min="2058" max="2058" width="18.33203125" style="636" customWidth="1"/>
    <col min="2059" max="2063" width="17" style="636" customWidth="1"/>
    <col min="2064" max="2072" width="11.33203125" style="636" customWidth="1"/>
    <col min="2073" max="2073" width="0.44140625" style="636" customWidth="1"/>
    <col min="2074" max="2079" width="11.33203125" style="636" customWidth="1"/>
    <col min="2080" max="2300" width="8.88671875" style="636"/>
    <col min="2301" max="2301" width="8.33203125" style="636" customWidth="1"/>
    <col min="2302" max="2302" width="25.88671875" style="636" customWidth="1"/>
    <col min="2303" max="2303" width="22.33203125" style="636" customWidth="1"/>
    <col min="2304" max="2304" width="24" style="636" customWidth="1"/>
    <col min="2305" max="2305" width="20.44140625" style="636" customWidth="1"/>
    <col min="2306" max="2306" width="23.109375" style="636" customWidth="1"/>
    <col min="2307" max="2307" width="33.33203125" style="636" customWidth="1"/>
    <col min="2308" max="2308" width="25.5546875" style="636" customWidth="1"/>
    <col min="2309" max="2309" width="23.33203125" style="636" customWidth="1"/>
    <col min="2310" max="2310" width="20.5546875" style="636" customWidth="1"/>
    <col min="2311" max="2311" width="18.6640625" style="636" customWidth="1"/>
    <col min="2312" max="2312" width="19.33203125" style="636" customWidth="1"/>
    <col min="2313" max="2313" width="18.88671875" style="636" customWidth="1"/>
    <col min="2314" max="2314" width="18.33203125" style="636" customWidth="1"/>
    <col min="2315" max="2319" width="17" style="636" customWidth="1"/>
    <col min="2320" max="2328" width="11.33203125" style="636" customWidth="1"/>
    <col min="2329" max="2329" width="0.44140625" style="636" customWidth="1"/>
    <col min="2330" max="2335" width="11.33203125" style="636" customWidth="1"/>
    <col min="2336" max="2556" width="8.88671875" style="636"/>
    <col min="2557" max="2557" width="8.33203125" style="636" customWidth="1"/>
    <col min="2558" max="2558" width="25.88671875" style="636" customWidth="1"/>
    <col min="2559" max="2559" width="22.33203125" style="636" customWidth="1"/>
    <col min="2560" max="2560" width="24" style="636" customWidth="1"/>
    <col min="2561" max="2561" width="20.44140625" style="636" customWidth="1"/>
    <col min="2562" max="2562" width="23.109375" style="636" customWidth="1"/>
    <col min="2563" max="2563" width="33.33203125" style="636" customWidth="1"/>
    <col min="2564" max="2564" width="25.5546875" style="636" customWidth="1"/>
    <col min="2565" max="2565" width="23.33203125" style="636" customWidth="1"/>
    <col min="2566" max="2566" width="20.5546875" style="636" customWidth="1"/>
    <col min="2567" max="2567" width="18.6640625" style="636" customWidth="1"/>
    <col min="2568" max="2568" width="19.33203125" style="636" customWidth="1"/>
    <col min="2569" max="2569" width="18.88671875" style="636" customWidth="1"/>
    <col min="2570" max="2570" width="18.33203125" style="636" customWidth="1"/>
    <col min="2571" max="2575" width="17" style="636" customWidth="1"/>
    <col min="2576" max="2584" width="11.33203125" style="636" customWidth="1"/>
    <col min="2585" max="2585" width="0.44140625" style="636" customWidth="1"/>
    <col min="2586" max="2591" width="11.33203125" style="636" customWidth="1"/>
    <col min="2592" max="2812" width="8.88671875" style="636"/>
    <col min="2813" max="2813" width="8.33203125" style="636" customWidth="1"/>
    <col min="2814" max="2814" width="25.88671875" style="636" customWidth="1"/>
    <col min="2815" max="2815" width="22.33203125" style="636" customWidth="1"/>
    <col min="2816" max="2816" width="24" style="636" customWidth="1"/>
    <col min="2817" max="2817" width="20.44140625" style="636" customWidth="1"/>
    <col min="2818" max="2818" width="23.109375" style="636" customWidth="1"/>
    <col min="2819" max="2819" width="33.33203125" style="636" customWidth="1"/>
    <col min="2820" max="2820" width="25.5546875" style="636" customWidth="1"/>
    <col min="2821" max="2821" width="23.33203125" style="636" customWidth="1"/>
    <col min="2822" max="2822" width="20.5546875" style="636" customWidth="1"/>
    <col min="2823" max="2823" width="18.6640625" style="636" customWidth="1"/>
    <col min="2824" max="2824" width="19.33203125" style="636" customWidth="1"/>
    <col min="2825" max="2825" width="18.88671875" style="636" customWidth="1"/>
    <col min="2826" max="2826" width="18.33203125" style="636" customWidth="1"/>
    <col min="2827" max="2831" width="17" style="636" customWidth="1"/>
    <col min="2832" max="2840" width="11.33203125" style="636" customWidth="1"/>
    <col min="2841" max="2841" width="0.44140625" style="636" customWidth="1"/>
    <col min="2842" max="2847" width="11.33203125" style="636" customWidth="1"/>
    <col min="2848" max="3068" width="8.88671875" style="636"/>
    <col min="3069" max="3069" width="8.33203125" style="636" customWidth="1"/>
    <col min="3070" max="3070" width="25.88671875" style="636" customWidth="1"/>
    <col min="3071" max="3071" width="22.33203125" style="636" customWidth="1"/>
    <col min="3072" max="3072" width="24" style="636" customWidth="1"/>
    <col min="3073" max="3073" width="20.44140625" style="636" customWidth="1"/>
    <col min="3074" max="3074" width="23.109375" style="636" customWidth="1"/>
    <col min="3075" max="3075" width="33.33203125" style="636" customWidth="1"/>
    <col min="3076" max="3076" width="25.5546875" style="636" customWidth="1"/>
    <col min="3077" max="3077" width="23.33203125" style="636" customWidth="1"/>
    <col min="3078" max="3078" width="20.5546875" style="636" customWidth="1"/>
    <col min="3079" max="3079" width="18.6640625" style="636" customWidth="1"/>
    <col min="3080" max="3080" width="19.33203125" style="636" customWidth="1"/>
    <col min="3081" max="3081" width="18.88671875" style="636" customWidth="1"/>
    <col min="3082" max="3082" width="18.33203125" style="636" customWidth="1"/>
    <col min="3083" max="3087" width="17" style="636" customWidth="1"/>
    <col min="3088" max="3096" width="11.33203125" style="636" customWidth="1"/>
    <col min="3097" max="3097" width="0.44140625" style="636" customWidth="1"/>
    <col min="3098" max="3103" width="11.33203125" style="636" customWidth="1"/>
    <col min="3104" max="3324" width="8.88671875" style="636"/>
    <col min="3325" max="3325" width="8.33203125" style="636" customWidth="1"/>
    <col min="3326" max="3326" width="25.88671875" style="636" customWidth="1"/>
    <col min="3327" max="3327" width="22.33203125" style="636" customWidth="1"/>
    <col min="3328" max="3328" width="24" style="636" customWidth="1"/>
    <col min="3329" max="3329" width="20.44140625" style="636" customWidth="1"/>
    <col min="3330" max="3330" width="23.109375" style="636" customWidth="1"/>
    <col min="3331" max="3331" width="33.33203125" style="636" customWidth="1"/>
    <col min="3332" max="3332" width="25.5546875" style="636" customWidth="1"/>
    <col min="3333" max="3333" width="23.33203125" style="636" customWidth="1"/>
    <col min="3334" max="3334" width="20.5546875" style="636" customWidth="1"/>
    <col min="3335" max="3335" width="18.6640625" style="636" customWidth="1"/>
    <col min="3336" max="3336" width="19.33203125" style="636" customWidth="1"/>
    <col min="3337" max="3337" width="18.88671875" style="636" customWidth="1"/>
    <col min="3338" max="3338" width="18.33203125" style="636" customWidth="1"/>
    <col min="3339" max="3343" width="17" style="636" customWidth="1"/>
    <col min="3344" max="3352" width="11.33203125" style="636" customWidth="1"/>
    <col min="3353" max="3353" width="0.44140625" style="636" customWidth="1"/>
    <col min="3354" max="3359" width="11.33203125" style="636" customWidth="1"/>
    <col min="3360" max="3580" width="8.88671875" style="636"/>
    <col min="3581" max="3581" width="8.33203125" style="636" customWidth="1"/>
    <col min="3582" max="3582" width="25.88671875" style="636" customWidth="1"/>
    <col min="3583" max="3583" width="22.33203125" style="636" customWidth="1"/>
    <col min="3584" max="3584" width="24" style="636" customWidth="1"/>
    <col min="3585" max="3585" width="20.44140625" style="636" customWidth="1"/>
    <col min="3586" max="3586" width="23.109375" style="636" customWidth="1"/>
    <col min="3587" max="3587" width="33.33203125" style="636" customWidth="1"/>
    <col min="3588" max="3588" width="25.5546875" style="636" customWidth="1"/>
    <col min="3589" max="3589" width="23.33203125" style="636" customWidth="1"/>
    <col min="3590" max="3590" width="20.5546875" style="636" customWidth="1"/>
    <col min="3591" max="3591" width="18.6640625" style="636" customWidth="1"/>
    <col min="3592" max="3592" width="19.33203125" style="636" customWidth="1"/>
    <col min="3593" max="3593" width="18.88671875" style="636" customWidth="1"/>
    <col min="3594" max="3594" width="18.33203125" style="636" customWidth="1"/>
    <col min="3595" max="3599" width="17" style="636" customWidth="1"/>
    <col min="3600" max="3608" width="11.33203125" style="636" customWidth="1"/>
    <col min="3609" max="3609" width="0.44140625" style="636" customWidth="1"/>
    <col min="3610" max="3615" width="11.33203125" style="636" customWidth="1"/>
    <col min="3616" max="3836" width="8.88671875" style="636"/>
    <col min="3837" max="3837" width="8.33203125" style="636" customWidth="1"/>
    <col min="3838" max="3838" width="25.88671875" style="636" customWidth="1"/>
    <col min="3839" max="3839" width="22.33203125" style="636" customWidth="1"/>
    <col min="3840" max="3840" width="24" style="636" customWidth="1"/>
    <col min="3841" max="3841" width="20.44140625" style="636" customWidth="1"/>
    <col min="3842" max="3842" width="23.109375" style="636" customWidth="1"/>
    <col min="3843" max="3843" width="33.33203125" style="636" customWidth="1"/>
    <col min="3844" max="3844" width="25.5546875" style="636" customWidth="1"/>
    <col min="3845" max="3845" width="23.33203125" style="636" customWidth="1"/>
    <col min="3846" max="3846" width="20.5546875" style="636" customWidth="1"/>
    <col min="3847" max="3847" width="18.6640625" style="636" customWidth="1"/>
    <col min="3848" max="3848" width="19.33203125" style="636" customWidth="1"/>
    <col min="3849" max="3849" width="18.88671875" style="636" customWidth="1"/>
    <col min="3850" max="3850" width="18.33203125" style="636" customWidth="1"/>
    <col min="3851" max="3855" width="17" style="636" customWidth="1"/>
    <col min="3856" max="3864" width="11.33203125" style="636" customWidth="1"/>
    <col min="3865" max="3865" width="0.44140625" style="636" customWidth="1"/>
    <col min="3866" max="3871" width="11.33203125" style="636" customWidth="1"/>
    <col min="3872" max="4092" width="8.88671875" style="636"/>
    <col min="4093" max="4093" width="8.33203125" style="636" customWidth="1"/>
    <col min="4094" max="4094" width="25.88671875" style="636" customWidth="1"/>
    <col min="4095" max="4095" width="22.33203125" style="636" customWidth="1"/>
    <col min="4096" max="4096" width="24" style="636" customWidth="1"/>
    <col min="4097" max="4097" width="20.44140625" style="636" customWidth="1"/>
    <col min="4098" max="4098" width="23.109375" style="636" customWidth="1"/>
    <col min="4099" max="4099" width="33.33203125" style="636" customWidth="1"/>
    <col min="4100" max="4100" width="25.5546875" style="636" customWidth="1"/>
    <col min="4101" max="4101" width="23.33203125" style="636" customWidth="1"/>
    <col min="4102" max="4102" width="20.5546875" style="636" customWidth="1"/>
    <col min="4103" max="4103" width="18.6640625" style="636" customWidth="1"/>
    <col min="4104" max="4104" width="19.33203125" style="636" customWidth="1"/>
    <col min="4105" max="4105" width="18.88671875" style="636" customWidth="1"/>
    <col min="4106" max="4106" width="18.33203125" style="636" customWidth="1"/>
    <col min="4107" max="4111" width="17" style="636" customWidth="1"/>
    <col min="4112" max="4120" width="11.33203125" style="636" customWidth="1"/>
    <col min="4121" max="4121" width="0.44140625" style="636" customWidth="1"/>
    <col min="4122" max="4127" width="11.33203125" style="636" customWidth="1"/>
    <col min="4128" max="4348" width="8.88671875" style="636"/>
    <col min="4349" max="4349" width="8.33203125" style="636" customWidth="1"/>
    <col min="4350" max="4350" width="25.88671875" style="636" customWidth="1"/>
    <col min="4351" max="4351" width="22.33203125" style="636" customWidth="1"/>
    <col min="4352" max="4352" width="24" style="636" customWidth="1"/>
    <col min="4353" max="4353" width="20.44140625" style="636" customWidth="1"/>
    <col min="4354" max="4354" width="23.109375" style="636" customWidth="1"/>
    <col min="4355" max="4355" width="33.33203125" style="636" customWidth="1"/>
    <col min="4356" max="4356" width="25.5546875" style="636" customWidth="1"/>
    <col min="4357" max="4357" width="23.33203125" style="636" customWidth="1"/>
    <col min="4358" max="4358" width="20.5546875" style="636" customWidth="1"/>
    <col min="4359" max="4359" width="18.6640625" style="636" customWidth="1"/>
    <col min="4360" max="4360" width="19.33203125" style="636" customWidth="1"/>
    <col min="4361" max="4361" width="18.88671875" style="636" customWidth="1"/>
    <col min="4362" max="4362" width="18.33203125" style="636" customWidth="1"/>
    <col min="4363" max="4367" width="17" style="636" customWidth="1"/>
    <col min="4368" max="4376" width="11.33203125" style="636" customWidth="1"/>
    <col min="4377" max="4377" width="0.44140625" style="636" customWidth="1"/>
    <col min="4378" max="4383" width="11.33203125" style="636" customWidth="1"/>
    <col min="4384" max="4604" width="8.88671875" style="636"/>
    <col min="4605" max="4605" width="8.33203125" style="636" customWidth="1"/>
    <col min="4606" max="4606" width="25.88671875" style="636" customWidth="1"/>
    <col min="4607" max="4607" width="22.33203125" style="636" customWidth="1"/>
    <col min="4608" max="4608" width="24" style="636" customWidth="1"/>
    <col min="4609" max="4609" width="20.44140625" style="636" customWidth="1"/>
    <col min="4610" max="4610" width="23.109375" style="636" customWidth="1"/>
    <col min="4611" max="4611" width="33.33203125" style="636" customWidth="1"/>
    <col min="4612" max="4612" width="25.5546875" style="636" customWidth="1"/>
    <col min="4613" max="4613" width="23.33203125" style="636" customWidth="1"/>
    <col min="4614" max="4614" width="20.5546875" style="636" customWidth="1"/>
    <col min="4615" max="4615" width="18.6640625" style="636" customWidth="1"/>
    <col min="4616" max="4616" width="19.33203125" style="636" customWidth="1"/>
    <col min="4617" max="4617" width="18.88671875" style="636" customWidth="1"/>
    <col min="4618" max="4618" width="18.33203125" style="636" customWidth="1"/>
    <col min="4619" max="4623" width="17" style="636" customWidth="1"/>
    <col min="4624" max="4632" width="11.33203125" style="636" customWidth="1"/>
    <col min="4633" max="4633" width="0.44140625" style="636" customWidth="1"/>
    <col min="4634" max="4639" width="11.33203125" style="636" customWidth="1"/>
    <col min="4640" max="4860" width="8.88671875" style="636"/>
    <col min="4861" max="4861" width="8.33203125" style="636" customWidth="1"/>
    <col min="4862" max="4862" width="25.88671875" style="636" customWidth="1"/>
    <col min="4863" max="4863" width="22.33203125" style="636" customWidth="1"/>
    <col min="4864" max="4864" width="24" style="636" customWidth="1"/>
    <col min="4865" max="4865" width="20.44140625" style="636" customWidth="1"/>
    <col min="4866" max="4866" width="23.109375" style="636" customWidth="1"/>
    <col min="4867" max="4867" width="33.33203125" style="636" customWidth="1"/>
    <col min="4868" max="4868" width="25.5546875" style="636" customWidth="1"/>
    <col min="4869" max="4869" width="23.33203125" style="636" customWidth="1"/>
    <col min="4870" max="4870" width="20.5546875" style="636" customWidth="1"/>
    <col min="4871" max="4871" width="18.6640625" style="636" customWidth="1"/>
    <col min="4872" max="4872" width="19.33203125" style="636" customWidth="1"/>
    <col min="4873" max="4873" width="18.88671875" style="636" customWidth="1"/>
    <col min="4874" max="4874" width="18.33203125" style="636" customWidth="1"/>
    <col min="4875" max="4879" width="17" style="636" customWidth="1"/>
    <col min="4880" max="4888" width="11.33203125" style="636" customWidth="1"/>
    <col min="4889" max="4889" width="0.44140625" style="636" customWidth="1"/>
    <col min="4890" max="4895" width="11.33203125" style="636" customWidth="1"/>
    <col min="4896" max="5116" width="8.88671875" style="636"/>
    <col min="5117" max="5117" width="8.33203125" style="636" customWidth="1"/>
    <col min="5118" max="5118" width="25.88671875" style="636" customWidth="1"/>
    <col min="5119" max="5119" width="22.33203125" style="636" customWidth="1"/>
    <col min="5120" max="5120" width="24" style="636" customWidth="1"/>
    <col min="5121" max="5121" width="20.44140625" style="636" customWidth="1"/>
    <col min="5122" max="5122" width="23.109375" style="636" customWidth="1"/>
    <col min="5123" max="5123" width="33.33203125" style="636" customWidth="1"/>
    <col min="5124" max="5124" width="25.5546875" style="636" customWidth="1"/>
    <col min="5125" max="5125" width="23.33203125" style="636" customWidth="1"/>
    <col min="5126" max="5126" width="20.5546875" style="636" customWidth="1"/>
    <col min="5127" max="5127" width="18.6640625" style="636" customWidth="1"/>
    <col min="5128" max="5128" width="19.33203125" style="636" customWidth="1"/>
    <col min="5129" max="5129" width="18.88671875" style="636" customWidth="1"/>
    <col min="5130" max="5130" width="18.33203125" style="636" customWidth="1"/>
    <col min="5131" max="5135" width="17" style="636" customWidth="1"/>
    <col min="5136" max="5144" width="11.33203125" style="636" customWidth="1"/>
    <col min="5145" max="5145" width="0.44140625" style="636" customWidth="1"/>
    <col min="5146" max="5151" width="11.33203125" style="636" customWidth="1"/>
    <col min="5152" max="5372" width="8.88671875" style="636"/>
    <col min="5373" max="5373" width="8.33203125" style="636" customWidth="1"/>
    <col min="5374" max="5374" width="25.88671875" style="636" customWidth="1"/>
    <col min="5375" max="5375" width="22.33203125" style="636" customWidth="1"/>
    <col min="5376" max="5376" width="24" style="636" customWidth="1"/>
    <col min="5377" max="5377" width="20.44140625" style="636" customWidth="1"/>
    <col min="5378" max="5378" width="23.109375" style="636" customWidth="1"/>
    <col min="5379" max="5379" width="33.33203125" style="636" customWidth="1"/>
    <col min="5380" max="5380" width="25.5546875" style="636" customWidth="1"/>
    <col min="5381" max="5381" width="23.33203125" style="636" customWidth="1"/>
    <col min="5382" max="5382" width="20.5546875" style="636" customWidth="1"/>
    <col min="5383" max="5383" width="18.6640625" style="636" customWidth="1"/>
    <col min="5384" max="5384" width="19.33203125" style="636" customWidth="1"/>
    <col min="5385" max="5385" width="18.88671875" style="636" customWidth="1"/>
    <col min="5386" max="5386" width="18.33203125" style="636" customWidth="1"/>
    <col min="5387" max="5391" width="17" style="636" customWidth="1"/>
    <col min="5392" max="5400" width="11.33203125" style="636" customWidth="1"/>
    <col min="5401" max="5401" width="0.44140625" style="636" customWidth="1"/>
    <col min="5402" max="5407" width="11.33203125" style="636" customWidth="1"/>
    <col min="5408" max="5628" width="8.88671875" style="636"/>
    <col min="5629" max="5629" width="8.33203125" style="636" customWidth="1"/>
    <col min="5630" max="5630" width="25.88671875" style="636" customWidth="1"/>
    <col min="5631" max="5631" width="22.33203125" style="636" customWidth="1"/>
    <col min="5632" max="5632" width="24" style="636" customWidth="1"/>
    <col min="5633" max="5633" width="20.44140625" style="636" customWidth="1"/>
    <col min="5634" max="5634" width="23.109375" style="636" customWidth="1"/>
    <col min="5635" max="5635" width="33.33203125" style="636" customWidth="1"/>
    <col min="5636" max="5636" width="25.5546875" style="636" customWidth="1"/>
    <col min="5637" max="5637" width="23.33203125" style="636" customWidth="1"/>
    <col min="5638" max="5638" width="20.5546875" style="636" customWidth="1"/>
    <col min="5639" max="5639" width="18.6640625" style="636" customWidth="1"/>
    <col min="5640" max="5640" width="19.33203125" style="636" customWidth="1"/>
    <col min="5641" max="5641" width="18.88671875" style="636" customWidth="1"/>
    <col min="5642" max="5642" width="18.33203125" style="636" customWidth="1"/>
    <col min="5643" max="5647" width="17" style="636" customWidth="1"/>
    <col min="5648" max="5656" width="11.33203125" style="636" customWidth="1"/>
    <col min="5657" max="5657" width="0.44140625" style="636" customWidth="1"/>
    <col min="5658" max="5663" width="11.33203125" style="636" customWidth="1"/>
    <col min="5664" max="5884" width="8.88671875" style="636"/>
    <col min="5885" max="5885" width="8.33203125" style="636" customWidth="1"/>
    <col min="5886" max="5886" width="25.88671875" style="636" customWidth="1"/>
    <col min="5887" max="5887" width="22.33203125" style="636" customWidth="1"/>
    <col min="5888" max="5888" width="24" style="636" customWidth="1"/>
    <col min="5889" max="5889" width="20.44140625" style="636" customWidth="1"/>
    <col min="5890" max="5890" width="23.109375" style="636" customWidth="1"/>
    <col min="5891" max="5891" width="33.33203125" style="636" customWidth="1"/>
    <col min="5892" max="5892" width="25.5546875" style="636" customWidth="1"/>
    <col min="5893" max="5893" width="23.33203125" style="636" customWidth="1"/>
    <col min="5894" max="5894" width="20.5546875" style="636" customWidth="1"/>
    <col min="5895" max="5895" width="18.6640625" style="636" customWidth="1"/>
    <col min="5896" max="5896" width="19.33203125" style="636" customWidth="1"/>
    <col min="5897" max="5897" width="18.88671875" style="636" customWidth="1"/>
    <col min="5898" max="5898" width="18.33203125" style="636" customWidth="1"/>
    <col min="5899" max="5903" width="17" style="636" customWidth="1"/>
    <col min="5904" max="5912" width="11.33203125" style="636" customWidth="1"/>
    <col min="5913" max="5913" width="0.44140625" style="636" customWidth="1"/>
    <col min="5914" max="5919" width="11.33203125" style="636" customWidth="1"/>
    <col min="5920" max="6140" width="8.88671875" style="636"/>
    <col min="6141" max="6141" width="8.33203125" style="636" customWidth="1"/>
    <col min="6142" max="6142" width="25.88671875" style="636" customWidth="1"/>
    <col min="6143" max="6143" width="22.33203125" style="636" customWidth="1"/>
    <col min="6144" max="6144" width="24" style="636" customWidth="1"/>
    <col min="6145" max="6145" width="20.44140625" style="636" customWidth="1"/>
    <col min="6146" max="6146" width="23.109375" style="636" customWidth="1"/>
    <col min="6147" max="6147" width="33.33203125" style="636" customWidth="1"/>
    <col min="6148" max="6148" width="25.5546875" style="636" customWidth="1"/>
    <col min="6149" max="6149" width="23.33203125" style="636" customWidth="1"/>
    <col min="6150" max="6150" width="20.5546875" style="636" customWidth="1"/>
    <col min="6151" max="6151" width="18.6640625" style="636" customWidth="1"/>
    <col min="6152" max="6152" width="19.33203125" style="636" customWidth="1"/>
    <col min="6153" max="6153" width="18.88671875" style="636" customWidth="1"/>
    <col min="6154" max="6154" width="18.33203125" style="636" customWidth="1"/>
    <col min="6155" max="6159" width="17" style="636" customWidth="1"/>
    <col min="6160" max="6168" width="11.33203125" style="636" customWidth="1"/>
    <col min="6169" max="6169" width="0.44140625" style="636" customWidth="1"/>
    <col min="6170" max="6175" width="11.33203125" style="636" customWidth="1"/>
    <col min="6176" max="6396" width="8.88671875" style="636"/>
    <col min="6397" max="6397" width="8.33203125" style="636" customWidth="1"/>
    <col min="6398" max="6398" width="25.88671875" style="636" customWidth="1"/>
    <col min="6399" max="6399" width="22.33203125" style="636" customWidth="1"/>
    <col min="6400" max="6400" width="24" style="636" customWidth="1"/>
    <col min="6401" max="6401" width="20.44140625" style="636" customWidth="1"/>
    <col min="6402" max="6402" width="23.109375" style="636" customWidth="1"/>
    <col min="6403" max="6403" width="33.33203125" style="636" customWidth="1"/>
    <col min="6404" max="6404" width="25.5546875" style="636" customWidth="1"/>
    <col min="6405" max="6405" width="23.33203125" style="636" customWidth="1"/>
    <col min="6406" max="6406" width="20.5546875" style="636" customWidth="1"/>
    <col min="6407" max="6407" width="18.6640625" style="636" customWidth="1"/>
    <col min="6408" max="6408" width="19.33203125" style="636" customWidth="1"/>
    <col min="6409" max="6409" width="18.88671875" style="636" customWidth="1"/>
    <col min="6410" max="6410" width="18.33203125" style="636" customWidth="1"/>
    <col min="6411" max="6415" width="17" style="636" customWidth="1"/>
    <col min="6416" max="6424" width="11.33203125" style="636" customWidth="1"/>
    <col min="6425" max="6425" width="0.44140625" style="636" customWidth="1"/>
    <col min="6426" max="6431" width="11.33203125" style="636" customWidth="1"/>
    <col min="6432" max="6652" width="8.88671875" style="636"/>
    <col min="6653" max="6653" width="8.33203125" style="636" customWidth="1"/>
    <col min="6654" max="6654" width="25.88671875" style="636" customWidth="1"/>
    <col min="6655" max="6655" width="22.33203125" style="636" customWidth="1"/>
    <col min="6656" max="6656" width="24" style="636" customWidth="1"/>
    <col min="6657" max="6657" width="20.44140625" style="636" customWidth="1"/>
    <col min="6658" max="6658" width="23.109375" style="636" customWidth="1"/>
    <col min="6659" max="6659" width="33.33203125" style="636" customWidth="1"/>
    <col min="6660" max="6660" width="25.5546875" style="636" customWidth="1"/>
    <col min="6661" max="6661" width="23.33203125" style="636" customWidth="1"/>
    <col min="6662" max="6662" width="20.5546875" style="636" customWidth="1"/>
    <col min="6663" max="6663" width="18.6640625" style="636" customWidth="1"/>
    <col min="6664" max="6664" width="19.33203125" style="636" customWidth="1"/>
    <col min="6665" max="6665" width="18.88671875" style="636" customWidth="1"/>
    <col min="6666" max="6666" width="18.33203125" style="636" customWidth="1"/>
    <col min="6667" max="6671" width="17" style="636" customWidth="1"/>
    <col min="6672" max="6680" width="11.33203125" style="636" customWidth="1"/>
    <col min="6681" max="6681" width="0.44140625" style="636" customWidth="1"/>
    <col min="6682" max="6687" width="11.33203125" style="636" customWidth="1"/>
    <col min="6688" max="6908" width="8.88671875" style="636"/>
    <col min="6909" max="6909" width="8.33203125" style="636" customWidth="1"/>
    <col min="6910" max="6910" width="25.88671875" style="636" customWidth="1"/>
    <col min="6911" max="6911" width="22.33203125" style="636" customWidth="1"/>
    <col min="6912" max="6912" width="24" style="636" customWidth="1"/>
    <col min="6913" max="6913" width="20.44140625" style="636" customWidth="1"/>
    <col min="6914" max="6914" width="23.109375" style="636" customWidth="1"/>
    <col min="6915" max="6915" width="33.33203125" style="636" customWidth="1"/>
    <col min="6916" max="6916" width="25.5546875" style="636" customWidth="1"/>
    <col min="6917" max="6917" width="23.33203125" style="636" customWidth="1"/>
    <col min="6918" max="6918" width="20.5546875" style="636" customWidth="1"/>
    <col min="6919" max="6919" width="18.6640625" style="636" customWidth="1"/>
    <col min="6920" max="6920" width="19.33203125" style="636" customWidth="1"/>
    <col min="6921" max="6921" width="18.88671875" style="636" customWidth="1"/>
    <col min="6922" max="6922" width="18.33203125" style="636" customWidth="1"/>
    <col min="6923" max="6927" width="17" style="636" customWidth="1"/>
    <col min="6928" max="6936" width="11.33203125" style="636" customWidth="1"/>
    <col min="6937" max="6937" width="0.44140625" style="636" customWidth="1"/>
    <col min="6938" max="6943" width="11.33203125" style="636" customWidth="1"/>
    <col min="6944" max="7164" width="8.88671875" style="636"/>
    <col min="7165" max="7165" width="8.33203125" style="636" customWidth="1"/>
    <col min="7166" max="7166" width="25.88671875" style="636" customWidth="1"/>
    <col min="7167" max="7167" width="22.33203125" style="636" customWidth="1"/>
    <col min="7168" max="7168" width="24" style="636" customWidth="1"/>
    <col min="7169" max="7169" width="20.44140625" style="636" customWidth="1"/>
    <col min="7170" max="7170" width="23.109375" style="636" customWidth="1"/>
    <col min="7171" max="7171" width="33.33203125" style="636" customWidth="1"/>
    <col min="7172" max="7172" width="25.5546875" style="636" customWidth="1"/>
    <col min="7173" max="7173" width="23.33203125" style="636" customWidth="1"/>
    <col min="7174" max="7174" width="20.5546875" style="636" customWidth="1"/>
    <col min="7175" max="7175" width="18.6640625" style="636" customWidth="1"/>
    <col min="7176" max="7176" width="19.33203125" style="636" customWidth="1"/>
    <col min="7177" max="7177" width="18.88671875" style="636" customWidth="1"/>
    <col min="7178" max="7178" width="18.33203125" style="636" customWidth="1"/>
    <col min="7179" max="7183" width="17" style="636" customWidth="1"/>
    <col min="7184" max="7192" width="11.33203125" style="636" customWidth="1"/>
    <col min="7193" max="7193" width="0.44140625" style="636" customWidth="1"/>
    <col min="7194" max="7199" width="11.33203125" style="636" customWidth="1"/>
    <col min="7200" max="7420" width="8.88671875" style="636"/>
    <col min="7421" max="7421" width="8.33203125" style="636" customWidth="1"/>
    <col min="7422" max="7422" width="25.88671875" style="636" customWidth="1"/>
    <col min="7423" max="7423" width="22.33203125" style="636" customWidth="1"/>
    <col min="7424" max="7424" width="24" style="636" customWidth="1"/>
    <col min="7425" max="7425" width="20.44140625" style="636" customWidth="1"/>
    <col min="7426" max="7426" width="23.109375" style="636" customWidth="1"/>
    <col min="7427" max="7427" width="33.33203125" style="636" customWidth="1"/>
    <col min="7428" max="7428" width="25.5546875" style="636" customWidth="1"/>
    <col min="7429" max="7429" width="23.33203125" style="636" customWidth="1"/>
    <col min="7430" max="7430" width="20.5546875" style="636" customWidth="1"/>
    <col min="7431" max="7431" width="18.6640625" style="636" customWidth="1"/>
    <col min="7432" max="7432" width="19.33203125" style="636" customWidth="1"/>
    <col min="7433" max="7433" width="18.88671875" style="636" customWidth="1"/>
    <col min="7434" max="7434" width="18.33203125" style="636" customWidth="1"/>
    <col min="7435" max="7439" width="17" style="636" customWidth="1"/>
    <col min="7440" max="7448" width="11.33203125" style="636" customWidth="1"/>
    <col min="7449" max="7449" width="0.44140625" style="636" customWidth="1"/>
    <col min="7450" max="7455" width="11.33203125" style="636" customWidth="1"/>
    <col min="7456" max="7676" width="8.88671875" style="636"/>
    <col min="7677" max="7677" width="8.33203125" style="636" customWidth="1"/>
    <col min="7678" max="7678" width="25.88671875" style="636" customWidth="1"/>
    <col min="7679" max="7679" width="22.33203125" style="636" customWidth="1"/>
    <col min="7680" max="7680" width="24" style="636" customWidth="1"/>
    <col min="7681" max="7681" width="20.44140625" style="636" customWidth="1"/>
    <col min="7682" max="7682" width="23.109375" style="636" customWidth="1"/>
    <col min="7683" max="7683" width="33.33203125" style="636" customWidth="1"/>
    <col min="7684" max="7684" width="25.5546875" style="636" customWidth="1"/>
    <col min="7685" max="7685" width="23.33203125" style="636" customWidth="1"/>
    <col min="7686" max="7686" width="20.5546875" style="636" customWidth="1"/>
    <col min="7687" max="7687" width="18.6640625" style="636" customWidth="1"/>
    <col min="7688" max="7688" width="19.33203125" style="636" customWidth="1"/>
    <col min="7689" max="7689" width="18.88671875" style="636" customWidth="1"/>
    <col min="7690" max="7690" width="18.33203125" style="636" customWidth="1"/>
    <col min="7691" max="7695" width="17" style="636" customWidth="1"/>
    <col min="7696" max="7704" width="11.33203125" style="636" customWidth="1"/>
    <col min="7705" max="7705" width="0.44140625" style="636" customWidth="1"/>
    <col min="7706" max="7711" width="11.33203125" style="636" customWidth="1"/>
    <col min="7712" max="7932" width="8.88671875" style="636"/>
    <col min="7933" max="7933" width="8.33203125" style="636" customWidth="1"/>
    <col min="7934" max="7934" width="25.88671875" style="636" customWidth="1"/>
    <col min="7935" max="7935" width="22.33203125" style="636" customWidth="1"/>
    <col min="7936" max="7936" width="24" style="636" customWidth="1"/>
    <col min="7937" max="7937" width="20.44140625" style="636" customWidth="1"/>
    <col min="7938" max="7938" width="23.109375" style="636" customWidth="1"/>
    <col min="7939" max="7939" width="33.33203125" style="636" customWidth="1"/>
    <col min="7940" max="7940" width="25.5546875" style="636" customWidth="1"/>
    <col min="7941" max="7941" width="23.33203125" style="636" customWidth="1"/>
    <col min="7942" max="7942" width="20.5546875" style="636" customWidth="1"/>
    <col min="7943" max="7943" width="18.6640625" style="636" customWidth="1"/>
    <col min="7944" max="7944" width="19.33203125" style="636" customWidth="1"/>
    <col min="7945" max="7945" width="18.88671875" style="636" customWidth="1"/>
    <col min="7946" max="7946" width="18.33203125" style="636" customWidth="1"/>
    <col min="7947" max="7951" width="17" style="636" customWidth="1"/>
    <col min="7952" max="7960" width="11.33203125" style="636" customWidth="1"/>
    <col min="7961" max="7961" width="0.44140625" style="636" customWidth="1"/>
    <col min="7962" max="7967" width="11.33203125" style="636" customWidth="1"/>
    <col min="7968" max="8188" width="8.88671875" style="636"/>
    <col min="8189" max="8189" width="8.33203125" style="636" customWidth="1"/>
    <col min="8190" max="8190" width="25.88671875" style="636" customWidth="1"/>
    <col min="8191" max="8191" width="22.33203125" style="636" customWidth="1"/>
    <col min="8192" max="8192" width="24" style="636" customWidth="1"/>
    <col min="8193" max="8193" width="20.44140625" style="636" customWidth="1"/>
    <col min="8194" max="8194" width="23.109375" style="636" customWidth="1"/>
    <col min="8195" max="8195" width="33.33203125" style="636" customWidth="1"/>
    <col min="8196" max="8196" width="25.5546875" style="636" customWidth="1"/>
    <col min="8197" max="8197" width="23.33203125" style="636" customWidth="1"/>
    <col min="8198" max="8198" width="20.5546875" style="636" customWidth="1"/>
    <col min="8199" max="8199" width="18.6640625" style="636" customWidth="1"/>
    <col min="8200" max="8200" width="19.33203125" style="636" customWidth="1"/>
    <col min="8201" max="8201" width="18.88671875" style="636" customWidth="1"/>
    <col min="8202" max="8202" width="18.33203125" style="636" customWidth="1"/>
    <col min="8203" max="8207" width="17" style="636" customWidth="1"/>
    <col min="8208" max="8216" width="11.33203125" style="636" customWidth="1"/>
    <col min="8217" max="8217" width="0.44140625" style="636" customWidth="1"/>
    <col min="8218" max="8223" width="11.33203125" style="636" customWidth="1"/>
    <col min="8224" max="8444" width="8.88671875" style="636"/>
    <col min="8445" max="8445" width="8.33203125" style="636" customWidth="1"/>
    <col min="8446" max="8446" width="25.88671875" style="636" customWidth="1"/>
    <col min="8447" max="8447" width="22.33203125" style="636" customWidth="1"/>
    <col min="8448" max="8448" width="24" style="636" customWidth="1"/>
    <col min="8449" max="8449" width="20.44140625" style="636" customWidth="1"/>
    <col min="8450" max="8450" width="23.109375" style="636" customWidth="1"/>
    <col min="8451" max="8451" width="33.33203125" style="636" customWidth="1"/>
    <col min="8452" max="8452" width="25.5546875" style="636" customWidth="1"/>
    <col min="8453" max="8453" width="23.33203125" style="636" customWidth="1"/>
    <col min="8454" max="8454" width="20.5546875" style="636" customWidth="1"/>
    <col min="8455" max="8455" width="18.6640625" style="636" customWidth="1"/>
    <col min="8456" max="8456" width="19.33203125" style="636" customWidth="1"/>
    <col min="8457" max="8457" width="18.88671875" style="636" customWidth="1"/>
    <col min="8458" max="8458" width="18.33203125" style="636" customWidth="1"/>
    <col min="8459" max="8463" width="17" style="636" customWidth="1"/>
    <col min="8464" max="8472" width="11.33203125" style="636" customWidth="1"/>
    <col min="8473" max="8473" width="0.44140625" style="636" customWidth="1"/>
    <col min="8474" max="8479" width="11.33203125" style="636" customWidth="1"/>
    <col min="8480" max="8700" width="8.88671875" style="636"/>
    <col min="8701" max="8701" width="8.33203125" style="636" customWidth="1"/>
    <col min="8702" max="8702" width="25.88671875" style="636" customWidth="1"/>
    <col min="8703" max="8703" width="22.33203125" style="636" customWidth="1"/>
    <col min="8704" max="8704" width="24" style="636" customWidth="1"/>
    <col min="8705" max="8705" width="20.44140625" style="636" customWidth="1"/>
    <col min="8706" max="8706" width="23.109375" style="636" customWidth="1"/>
    <col min="8707" max="8707" width="33.33203125" style="636" customWidth="1"/>
    <col min="8708" max="8708" width="25.5546875" style="636" customWidth="1"/>
    <col min="8709" max="8709" width="23.33203125" style="636" customWidth="1"/>
    <col min="8710" max="8710" width="20.5546875" style="636" customWidth="1"/>
    <col min="8711" max="8711" width="18.6640625" style="636" customWidth="1"/>
    <col min="8712" max="8712" width="19.33203125" style="636" customWidth="1"/>
    <col min="8713" max="8713" width="18.88671875" style="636" customWidth="1"/>
    <col min="8714" max="8714" width="18.33203125" style="636" customWidth="1"/>
    <col min="8715" max="8719" width="17" style="636" customWidth="1"/>
    <col min="8720" max="8728" width="11.33203125" style="636" customWidth="1"/>
    <col min="8729" max="8729" width="0.44140625" style="636" customWidth="1"/>
    <col min="8730" max="8735" width="11.33203125" style="636" customWidth="1"/>
    <col min="8736" max="8956" width="8.88671875" style="636"/>
    <col min="8957" max="8957" width="8.33203125" style="636" customWidth="1"/>
    <col min="8958" max="8958" width="25.88671875" style="636" customWidth="1"/>
    <col min="8959" max="8959" width="22.33203125" style="636" customWidth="1"/>
    <col min="8960" max="8960" width="24" style="636" customWidth="1"/>
    <col min="8961" max="8961" width="20.44140625" style="636" customWidth="1"/>
    <col min="8962" max="8962" width="23.109375" style="636" customWidth="1"/>
    <col min="8963" max="8963" width="33.33203125" style="636" customWidth="1"/>
    <col min="8964" max="8964" width="25.5546875" style="636" customWidth="1"/>
    <col min="8965" max="8965" width="23.33203125" style="636" customWidth="1"/>
    <col min="8966" max="8966" width="20.5546875" style="636" customWidth="1"/>
    <col min="8967" max="8967" width="18.6640625" style="636" customWidth="1"/>
    <col min="8968" max="8968" width="19.33203125" style="636" customWidth="1"/>
    <col min="8969" max="8969" width="18.88671875" style="636" customWidth="1"/>
    <col min="8970" max="8970" width="18.33203125" style="636" customWidth="1"/>
    <col min="8971" max="8975" width="17" style="636" customWidth="1"/>
    <col min="8976" max="8984" width="11.33203125" style="636" customWidth="1"/>
    <col min="8985" max="8985" width="0.44140625" style="636" customWidth="1"/>
    <col min="8986" max="8991" width="11.33203125" style="636" customWidth="1"/>
    <col min="8992" max="9212" width="8.88671875" style="636"/>
    <col min="9213" max="9213" width="8.33203125" style="636" customWidth="1"/>
    <col min="9214" max="9214" width="25.88671875" style="636" customWidth="1"/>
    <col min="9215" max="9215" width="22.33203125" style="636" customWidth="1"/>
    <col min="9216" max="9216" width="24" style="636" customWidth="1"/>
    <col min="9217" max="9217" width="20.44140625" style="636" customWidth="1"/>
    <col min="9218" max="9218" width="23.109375" style="636" customWidth="1"/>
    <col min="9219" max="9219" width="33.33203125" style="636" customWidth="1"/>
    <col min="9220" max="9220" width="25.5546875" style="636" customWidth="1"/>
    <col min="9221" max="9221" width="23.33203125" style="636" customWidth="1"/>
    <col min="9222" max="9222" width="20.5546875" style="636" customWidth="1"/>
    <col min="9223" max="9223" width="18.6640625" style="636" customWidth="1"/>
    <col min="9224" max="9224" width="19.33203125" style="636" customWidth="1"/>
    <col min="9225" max="9225" width="18.88671875" style="636" customWidth="1"/>
    <col min="9226" max="9226" width="18.33203125" style="636" customWidth="1"/>
    <col min="9227" max="9231" width="17" style="636" customWidth="1"/>
    <col min="9232" max="9240" width="11.33203125" style="636" customWidth="1"/>
    <col min="9241" max="9241" width="0.44140625" style="636" customWidth="1"/>
    <col min="9242" max="9247" width="11.33203125" style="636" customWidth="1"/>
    <col min="9248" max="9468" width="8.88671875" style="636"/>
    <col min="9469" max="9469" width="8.33203125" style="636" customWidth="1"/>
    <col min="9470" max="9470" width="25.88671875" style="636" customWidth="1"/>
    <col min="9471" max="9471" width="22.33203125" style="636" customWidth="1"/>
    <col min="9472" max="9472" width="24" style="636" customWidth="1"/>
    <col min="9473" max="9473" width="20.44140625" style="636" customWidth="1"/>
    <col min="9474" max="9474" width="23.109375" style="636" customWidth="1"/>
    <col min="9475" max="9475" width="33.33203125" style="636" customWidth="1"/>
    <col min="9476" max="9476" width="25.5546875" style="636" customWidth="1"/>
    <col min="9477" max="9477" width="23.33203125" style="636" customWidth="1"/>
    <col min="9478" max="9478" width="20.5546875" style="636" customWidth="1"/>
    <col min="9479" max="9479" width="18.6640625" style="636" customWidth="1"/>
    <col min="9480" max="9480" width="19.33203125" style="636" customWidth="1"/>
    <col min="9481" max="9481" width="18.88671875" style="636" customWidth="1"/>
    <col min="9482" max="9482" width="18.33203125" style="636" customWidth="1"/>
    <col min="9483" max="9487" width="17" style="636" customWidth="1"/>
    <col min="9488" max="9496" width="11.33203125" style="636" customWidth="1"/>
    <col min="9497" max="9497" width="0.44140625" style="636" customWidth="1"/>
    <col min="9498" max="9503" width="11.33203125" style="636" customWidth="1"/>
    <col min="9504" max="9724" width="8.88671875" style="636"/>
    <col min="9725" max="9725" width="8.33203125" style="636" customWidth="1"/>
    <col min="9726" max="9726" width="25.88671875" style="636" customWidth="1"/>
    <col min="9727" max="9727" width="22.33203125" style="636" customWidth="1"/>
    <col min="9728" max="9728" width="24" style="636" customWidth="1"/>
    <col min="9729" max="9729" width="20.44140625" style="636" customWidth="1"/>
    <col min="9730" max="9730" width="23.109375" style="636" customWidth="1"/>
    <col min="9731" max="9731" width="33.33203125" style="636" customWidth="1"/>
    <col min="9732" max="9732" width="25.5546875" style="636" customWidth="1"/>
    <col min="9733" max="9733" width="23.33203125" style="636" customWidth="1"/>
    <col min="9734" max="9734" width="20.5546875" style="636" customWidth="1"/>
    <col min="9735" max="9735" width="18.6640625" style="636" customWidth="1"/>
    <col min="9736" max="9736" width="19.33203125" style="636" customWidth="1"/>
    <col min="9737" max="9737" width="18.88671875" style="636" customWidth="1"/>
    <col min="9738" max="9738" width="18.33203125" style="636" customWidth="1"/>
    <col min="9739" max="9743" width="17" style="636" customWidth="1"/>
    <col min="9744" max="9752" width="11.33203125" style="636" customWidth="1"/>
    <col min="9753" max="9753" width="0.44140625" style="636" customWidth="1"/>
    <col min="9754" max="9759" width="11.33203125" style="636" customWidth="1"/>
    <col min="9760" max="9980" width="8.88671875" style="636"/>
    <col min="9981" max="9981" width="8.33203125" style="636" customWidth="1"/>
    <col min="9982" max="9982" width="25.88671875" style="636" customWidth="1"/>
    <col min="9983" max="9983" width="22.33203125" style="636" customWidth="1"/>
    <col min="9984" max="9984" width="24" style="636" customWidth="1"/>
    <col min="9985" max="9985" width="20.44140625" style="636" customWidth="1"/>
    <col min="9986" max="9986" width="23.109375" style="636" customWidth="1"/>
    <col min="9987" max="9987" width="33.33203125" style="636" customWidth="1"/>
    <col min="9988" max="9988" width="25.5546875" style="636" customWidth="1"/>
    <col min="9989" max="9989" width="23.33203125" style="636" customWidth="1"/>
    <col min="9990" max="9990" width="20.5546875" style="636" customWidth="1"/>
    <col min="9991" max="9991" width="18.6640625" style="636" customWidth="1"/>
    <col min="9992" max="9992" width="19.33203125" style="636" customWidth="1"/>
    <col min="9993" max="9993" width="18.88671875" style="636" customWidth="1"/>
    <col min="9994" max="9994" width="18.33203125" style="636" customWidth="1"/>
    <col min="9995" max="9999" width="17" style="636" customWidth="1"/>
    <col min="10000" max="10008" width="11.33203125" style="636" customWidth="1"/>
    <col min="10009" max="10009" width="0.44140625" style="636" customWidth="1"/>
    <col min="10010" max="10015" width="11.33203125" style="636" customWidth="1"/>
    <col min="10016" max="10236" width="8.88671875" style="636"/>
    <col min="10237" max="10237" width="8.33203125" style="636" customWidth="1"/>
    <col min="10238" max="10238" width="25.88671875" style="636" customWidth="1"/>
    <col min="10239" max="10239" width="22.33203125" style="636" customWidth="1"/>
    <col min="10240" max="10240" width="24" style="636" customWidth="1"/>
    <col min="10241" max="10241" width="20.44140625" style="636" customWidth="1"/>
    <col min="10242" max="10242" width="23.109375" style="636" customWidth="1"/>
    <col min="10243" max="10243" width="33.33203125" style="636" customWidth="1"/>
    <col min="10244" max="10244" width="25.5546875" style="636" customWidth="1"/>
    <col min="10245" max="10245" width="23.33203125" style="636" customWidth="1"/>
    <col min="10246" max="10246" width="20.5546875" style="636" customWidth="1"/>
    <col min="10247" max="10247" width="18.6640625" style="636" customWidth="1"/>
    <col min="10248" max="10248" width="19.33203125" style="636" customWidth="1"/>
    <col min="10249" max="10249" width="18.88671875" style="636" customWidth="1"/>
    <col min="10250" max="10250" width="18.33203125" style="636" customWidth="1"/>
    <col min="10251" max="10255" width="17" style="636" customWidth="1"/>
    <col min="10256" max="10264" width="11.33203125" style="636" customWidth="1"/>
    <col min="10265" max="10265" width="0.44140625" style="636" customWidth="1"/>
    <col min="10266" max="10271" width="11.33203125" style="636" customWidth="1"/>
    <col min="10272" max="10492" width="8.88671875" style="636"/>
    <col min="10493" max="10493" width="8.33203125" style="636" customWidth="1"/>
    <col min="10494" max="10494" width="25.88671875" style="636" customWidth="1"/>
    <col min="10495" max="10495" width="22.33203125" style="636" customWidth="1"/>
    <col min="10496" max="10496" width="24" style="636" customWidth="1"/>
    <col min="10497" max="10497" width="20.44140625" style="636" customWidth="1"/>
    <col min="10498" max="10498" width="23.109375" style="636" customWidth="1"/>
    <col min="10499" max="10499" width="33.33203125" style="636" customWidth="1"/>
    <col min="10500" max="10500" width="25.5546875" style="636" customWidth="1"/>
    <col min="10501" max="10501" width="23.33203125" style="636" customWidth="1"/>
    <col min="10502" max="10502" width="20.5546875" style="636" customWidth="1"/>
    <col min="10503" max="10503" width="18.6640625" style="636" customWidth="1"/>
    <col min="10504" max="10504" width="19.33203125" style="636" customWidth="1"/>
    <col min="10505" max="10505" width="18.88671875" style="636" customWidth="1"/>
    <col min="10506" max="10506" width="18.33203125" style="636" customWidth="1"/>
    <col min="10507" max="10511" width="17" style="636" customWidth="1"/>
    <col min="10512" max="10520" width="11.33203125" style="636" customWidth="1"/>
    <col min="10521" max="10521" width="0.44140625" style="636" customWidth="1"/>
    <col min="10522" max="10527" width="11.33203125" style="636" customWidth="1"/>
    <col min="10528" max="10748" width="8.88671875" style="636"/>
    <col min="10749" max="10749" width="8.33203125" style="636" customWidth="1"/>
    <col min="10750" max="10750" width="25.88671875" style="636" customWidth="1"/>
    <col min="10751" max="10751" width="22.33203125" style="636" customWidth="1"/>
    <col min="10752" max="10752" width="24" style="636" customWidth="1"/>
    <col min="10753" max="10753" width="20.44140625" style="636" customWidth="1"/>
    <col min="10754" max="10754" width="23.109375" style="636" customWidth="1"/>
    <col min="10755" max="10755" width="33.33203125" style="636" customWidth="1"/>
    <col min="10756" max="10756" width="25.5546875" style="636" customWidth="1"/>
    <col min="10757" max="10757" width="23.33203125" style="636" customWidth="1"/>
    <col min="10758" max="10758" width="20.5546875" style="636" customWidth="1"/>
    <col min="10759" max="10759" width="18.6640625" style="636" customWidth="1"/>
    <col min="10760" max="10760" width="19.33203125" style="636" customWidth="1"/>
    <col min="10761" max="10761" width="18.88671875" style="636" customWidth="1"/>
    <col min="10762" max="10762" width="18.33203125" style="636" customWidth="1"/>
    <col min="10763" max="10767" width="17" style="636" customWidth="1"/>
    <col min="10768" max="10776" width="11.33203125" style="636" customWidth="1"/>
    <col min="10777" max="10777" width="0.44140625" style="636" customWidth="1"/>
    <col min="10778" max="10783" width="11.33203125" style="636" customWidth="1"/>
    <col min="10784" max="11004" width="8.88671875" style="636"/>
    <col min="11005" max="11005" width="8.33203125" style="636" customWidth="1"/>
    <col min="11006" max="11006" width="25.88671875" style="636" customWidth="1"/>
    <col min="11007" max="11007" width="22.33203125" style="636" customWidth="1"/>
    <col min="11008" max="11008" width="24" style="636" customWidth="1"/>
    <col min="11009" max="11009" width="20.44140625" style="636" customWidth="1"/>
    <col min="11010" max="11010" width="23.109375" style="636" customWidth="1"/>
    <col min="11011" max="11011" width="33.33203125" style="636" customWidth="1"/>
    <col min="11012" max="11012" width="25.5546875" style="636" customWidth="1"/>
    <col min="11013" max="11013" width="23.33203125" style="636" customWidth="1"/>
    <col min="11014" max="11014" width="20.5546875" style="636" customWidth="1"/>
    <col min="11015" max="11015" width="18.6640625" style="636" customWidth="1"/>
    <col min="11016" max="11016" width="19.33203125" style="636" customWidth="1"/>
    <col min="11017" max="11017" width="18.88671875" style="636" customWidth="1"/>
    <col min="11018" max="11018" width="18.33203125" style="636" customWidth="1"/>
    <col min="11019" max="11023" width="17" style="636" customWidth="1"/>
    <col min="11024" max="11032" width="11.33203125" style="636" customWidth="1"/>
    <col min="11033" max="11033" width="0.44140625" style="636" customWidth="1"/>
    <col min="11034" max="11039" width="11.33203125" style="636" customWidth="1"/>
    <col min="11040" max="11260" width="8.88671875" style="636"/>
    <col min="11261" max="11261" width="8.33203125" style="636" customWidth="1"/>
    <col min="11262" max="11262" width="25.88671875" style="636" customWidth="1"/>
    <col min="11263" max="11263" width="22.33203125" style="636" customWidth="1"/>
    <col min="11264" max="11264" width="24" style="636" customWidth="1"/>
    <col min="11265" max="11265" width="20.44140625" style="636" customWidth="1"/>
    <col min="11266" max="11266" width="23.109375" style="636" customWidth="1"/>
    <col min="11267" max="11267" width="33.33203125" style="636" customWidth="1"/>
    <col min="11268" max="11268" width="25.5546875" style="636" customWidth="1"/>
    <col min="11269" max="11269" width="23.33203125" style="636" customWidth="1"/>
    <col min="11270" max="11270" width="20.5546875" style="636" customWidth="1"/>
    <col min="11271" max="11271" width="18.6640625" style="636" customWidth="1"/>
    <col min="11272" max="11272" width="19.33203125" style="636" customWidth="1"/>
    <col min="11273" max="11273" width="18.88671875" style="636" customWidth="1"/>
    <col min="11274" max="11274" width="18.33203125" style="636" customWidth="1"/>
    <col min="11275" max="11279" width="17" style="636" customWidth="1"/>
    <col min="11280" max="11288" width="11.33203125" style="636" customWidth="1"/>
    <col min="11289" max="11289" width="0.44140625" style="636" customWidth="1"/>
    <col min="11290" max="11295" width="11.33203125" style="636" customWidth="1"/>
    <col min="11296" max="11516" width="8.88671875" style="636"/>
    <col min="11517" max="11517" width="8.33203125" style="636" customWidth="1"/>
    <col min="11518" max="11518" width="25.88671875" style="636" customWidth="1"/>
    <col min="11519" max="11519" width="22.33203125" style="636" customWidth="1"/>
    <col min="11520" max="11520" width="24" style="636" customWidth="1"/>
    <col min="11521" max="11521" width="20.44140625" style="636" customWidth="1"/>
    <col min="11522" max="11522" width="23.109375" style="636" customWidth="1"/>
    <col min="11523" max="11523" width="33.33203125" style="636" customWidth="1"/>
    <col min="11524" max="11524" width="25.5546875" style="636" customWidth="1"/>
    <col min="11525" max="11525" width="23.33203125" style="636" customWidth="1"/>
    <col min="11526" max="11526" width="20.5546875" style="636" customWidth="1"/>
    <col min="11527" max="11527" width="18.6640625" style="636" customWidth="1"/>
    <col min="11528" max="11528" width="19.33203125" style="636" customWidth="1"/>
    <col min="11529" max="11529" width="18.88671875" style="636" customWidth="1"/>
    <col min="11530" max="11530" width="18.33203125" style="636" customWidth="1"/>
    <col min="11531" max="11535" width="17" style="636" customWidth="1"/>
    <col min="11536" max="11544" width="11.33203125" style="636" customWidth="1"/>
    <col min="11545" max="11545" width="0.44140625" style="636" customWidth="1"/>
    <col min="11546" max="11551" width="11.33203125" style="636" customWidth="1"/>
    <col min="11552" max="11772" width="8.88671875" style="636"/>
    <col min="11773" max="11773" width="8.33203125" style="636" customWidth="1"/>
    <col min="11774" max="11774" width="25.88671875" style="636" customWidth="1"/>
    <col min="11775" max="11775" width="22.33203125" style="636" customWidth="1"/>
    <col min="11776" max="11776" width="24" style="636" customWidth="1"/>
    <col min="11777" max="11777" width="20.44140625" style="636" customWidth="1"/>
    <col min="11778" max="11778" width="23.109375" style="636" customWidth="1"/>
    <col min="11779" max="11779" width="33.33203125" style="636" customWidth="1"/>
    <col min="11780" max="11780" width="25.5546875" style="636" customWidth="1"/>
    <col min="11781" max="11781" width="23.33203125" style="636" customWidth="1"/>
    <col min="11782" max="11782" width="20.5546875" style="636" customWidth="1"/>
    <col min="11783" max="11783" width="18.6640625" style="636" customWidth="1"/>
    <col min="11784" max="11784" width="19.33203125" style="636" customWidth="1"/>
    <col min="11785" max="11785" width="18.88671875" style="636" customWidth="1"/>
    <col min="11786" max="11786" width="18.33203125" style="636" customWidth="1"/>
    <col min="11787" max="11791" width="17" style="636" customWidth="1"/>
    <col min="11792" max="11800" width="11.33203125" style="636" customWidth="1"/>
    <col min="11801" max="11801" width="0.44140625" style="636" customWidth="1"/>
    <col min="11802" max="11807" width="11.33203125" style="636" customWidth="1"/>
    <col min="11808" max="12028" width="8.88671875" style="636"/>
    <col min="12029" max="12029" width="8.33203125" style="636" customWidth="1"/>
    <col min="12030" max="12030" width="25.88671875" style="636" customWidth="1"/>
    <col min="12031" max="12031" width="22.33203125" style="636" customWidth="1"/>
    <col min="12032" max="12032" width="24" style="636" customWidth="1"/>
    <col min="12033" max="12033" width="20.44140625" style="636" customWidth="1"/>
    <col min="12034" max="12034" width="23.109375" style="636" customWidth="1"/>
    <col min="12035" max="12035" width="33.33203125" style="636" customWidth="1"/>
    <col min="12036" max="12036" width="25.5546875" style="636" customWidth="1"/>
    <col min="12037" max="12037" width="23.33203125" style="636" customWidth="1"/>
    <col min="12038" max="12038" width="20.5546875" style="636" customWidth="1"/>
    <col min="12039" max="12039" width="18.6640625" style="636" customWidth="1"/>
    <col min="12040" max="12040" width="19.33203125" style="636" customWidth="1"/>
    <col min="12041" max="12041" width="18.88671875" style="636" customWidth="1"/>
    <col min="12042" max="12042" width="18.33203125" style="636" customWidth="1"/>
    <col min="12043" max="12047" width="17" style="636" customWidth="1"/>
    <col min="12048" max="12056" width="11.33203125" style="636" customWidth="1"/>
    <col min="12057" max="12057" width="0.44140625" style="636" customWidth="1"/>
    <col min="12058" max="12063" width="11.33203125" style="636" customWidth="1"/>
    <col min="12064" max="12284" width="8.88671875" style="636"/>
    <col min="12285" max="12285" width="8.33203125" style="636" customWidth="1"/>
    <col min="12286" max="12286" width="25.88671875" style="636" customWidth="1"/>
    <col min="12287" max="12287" width="22.33203125" style="636" customWidth="1"/>
    <col min="12288" max="12288" width="24" style="636" customWidth="1"/>
    <col min="12289" max="12289" width="20.44140625" style="636" customWidth="1"/>
    <col min="12290" max="12290" width="23.109375" style="636" customWidth="1"/>
    <col min="12291" max="12291" width="33.33203125" style="636" customWidth="1"/>
    <col min="12292" max="12292" width="25.5546875" style="636" customWidth="1"/>
    <col min="12293" max="12293" width="23.33203125" style="636" customWidth="1"/>
    <col min="12294" max="12294" width="20.5546875" style="636" customWidth="1"/>
    <col min="12295" max="12295" width="18.6640625" style="636" customWidth="1"/>
    <col min="12296" max="12296" width="19.33203125" style="636" customWidth="1"/>
    <col min="12297" max="12297" width="18.88671875" style="636" customWidth="1"/>
    <col min="12298" max="12298" width="18.33203125" style="636" customWidth="1"/>
    <col min="12299" max="12303" width="17" style="636" customWidth="1"/>
    <col min="12304" max="12312" width="11.33203125" style="636" customWidth="1"/>
    <col min="12313" max="12313" width="0.44140625" style="636" customWidth="1"/>
    <col min="12314" max="12319" width="11.33203125" style="636" customWidth="1"/>
    <col min="12320" max="12540" width="8.88671875" style="636"/>
    <col min="12541" max="12541" width="8.33203125" style="636" customWidth="1"/>
    <col min="12542" max="12542" width="25.88671875" style="636" customWidth="1"/>
    <col min="12543" max="12543" width="22.33203125" style="636" customWidth="1"/>
    <col min="12544" max="12544" width="24" style="636" customWidth="1"/>
    <col min="12545" max="12545" width="20.44140625" style="636" customWidth="1"/>
    <col min="12546" max="12546" width="23.109375" style="636" customWidth="1"/>
    <col min="12547" max="12547" width="33.33203125" style="636" customWidth="1"/>
    <col min="12548" max="12548" width="25.5546875" style="636" customWidth="1"/>
    <col min="12549" max="12549" width="23.33203125" style="636" customWidth="1"/>
    <col min="12550" max="12550" width="20.5546875" style="636" customWidth="1"/>
    <col min="12551" max="12551" width="18.6640625" style="636" customWidth="1"/>
    <col min="12552" max="12552" width="19.33203125" style="636" customWidth="1"/>
    <col min="12553" max="12553" width="18.88671875" style="636" customWidth="1"/>
    <col min="12554" max="12554" width="18.33203125" style="636" customWidth="1"/>
    <col min="12555" max="12559" width="17" style="636" customWidth="1"/>
    <col min="12560" max="12568" width="11.33203125" style="636" customWidth="1"/>
    <col min="12569" max="12569" width="0.44140625" style="636" customWidth="1"/>
    <col min="12570" max="12575" width="11.33203125" style="636" customWidth="1"/>
    <col min="12576" max="12796" width="8.88671875" style="636"/>
    <col min="12797" max="12797" width="8.33203125" style="636" customWidth="1"/>
    <col min="12798" max="12798" width="25.88671875" style="636" customWidth="1"/>
    <col min="12799" max="12799" width="22.33203125" style="636" customWidth="1"/>
    <col min="12800" max="12800" width="24" style="636" customWidth="1"/>
    <col min="12801" max="12801" width="20.44140625" style="636" customWidth="1"/>
    <col min="12802" max="12802" width="23.109375" style="636" customWidth="1"/>
    <col min="12803" max="12803" width="33.33203125" style="636" customWidth="1"/>
    <col min="12804" max="12804" width="25.5546875" style="636" customWidth="1"/>
    <col min="12805" max="12805" width="23.33203125" style="636" customWidth="1"/>
    <col min="12806" max="12806" width="20.5546875" style="636" customWidth="1"/>
    <col min="12807" max="12807" width="18.6640625" style="636" customWidth="1"/>
    <col min="12808" max="12808" width="19.33203125" style="636" customWidth="1"/>
    <col min="12809" max="12809" width="18.88671875" style="636" customWidth="1"/>
    <col min="12810" max="12810" width="18.33203125" style="636" customWidth="1"/>
    <col min="12811" max="12815" width="17" style="636" customWidth="1"/>
    <col min="12816" max="12824" width="11.33203125" style="636" customWidth="1"/>
    <col min="12825" max="12825" width="0.44140625" style="636" customWidth="1"/>
    <col min="12826" max="12831" width="11.33203125" style="636" customWidth="1"/>
    <col min="12832" max="13052" width="8.88671875" style="636"/>
    <col min="13053" max="13053" width="8.33203125" style="636" customWidth="1"/>
    <col min="13054" max="13054" width="25.88671875" style="636" customWidth="1"/>
    <col min="13055" max="13055" width="22.33203125" style="636" customWidth="1"/>
    <col min="13056" max="13056" width="24" style="636" customWidth="1"/>
    <col min="13057" max="13057" width="20.44140625" style="636" customWidth="1"/>
    <col min="13058" max="13058" width="23.109375" style="636" customWidth="1"/>
    <col min="13059" max="13059" width="33.33203125" style="636" customWidth="1"/>
    <col min="13060" max="13060" width="25.5546875" style="636" customWidth="1"/>
    <col min="13061" max="13061" width="23.33203125" style="636" customWidth="1"/>
    <col min="13062" max="13062" width="20.5546875" style="636" customWidth="1"/>
    <col min="13063" max="13063" width="18.6640625" style="636" customWidth="1"/>
    <col min="13064" max="13064" width="19.33203125" style="636" customWidth="1"/>
    <col min="13065" max="13065" width="18.88671875" style="636" customWidth="1"/>
    <col min="13066" max="13066" width="18.33203125" style="636" customWidth="1"/>
    <col min="13067" max="13071" width="17" style="636" customWidth="1"/>
    <col min="13072" max="13080" width="11.33203125" style="636" customWidth="1"/>
    <col min="13081" max="13081" width="0.44140625" style="636" customWidth="1"/>
    <col min="13082" max="13087" width="11.33203125" style="636" customWidth="1"/>
    <col min="13088" max="13308" width="8.88671875" style="636"/>
    <col min="13309" max="13309" width="8.33203125" style="636" customWidth="1"/>
    <col min="13310" max="13310" width="25.88671875" style="636" customWidth="1"/>
    <col min="13311" max="13311" width="22.33203125" style="636" customWidth="1"/>
    <col min="13312" max="13312" width="24" style="636" customWidth="1"/>
    <col min="13313" max="13313" width="20.44140625" style="636" customWidth="1"/>
    <col min="13314" max="13314" width="23.109375" style="636" customWidth="1"/>
    <col min="13315" max="13315" width="33.33203125" style="636" customWidth="1"/>
    <col min="13316" max="13316" width="25.5546875" style="636" customWidth="1"/>
    <col min="13317" max="13317" width="23.33203125" style="636" customWidth="1"/>
    <col min="13318" max="13318" width="20.5546875" style="636" customWidth="1"/>
    <col min="13319" max="13319" width="18.6640625" style="636" customWidth="1"/>
    <col min="13320" max="13320" width="19.33203125" style="636" customWidth="1"/>
    <col min="13321" max="13321" width="18.88671875" style="636" customWidth="1"/>
    <col min="13322" max="13322" width="18.33203125" style="636" customWidth="1"/>
    <col min="13323" max="13327" width="17" style="636" customWidth="1"/>
    <col min="13328" max="13336" width="11.33203125" style="636" customWidth="1"/>
    <col min="13337" max="13337" width="0.44140625" style="636" customWidth="1"/>
    <col min="13338" max="13343" width="11.33203125" style="636" customWidth="1"/>
    <col min="13344" max="13564" width="8.88671875" style="636"/>
    <col min="13565" max="13565" width="8.33203125" style="636" customWidth="1"/>
    <col min="13566" max="13566" width="25.88671875" style="636" customWidth="1"/>
    <col min="13567" max="13567" width="22.33203125" style="636" customWidth="1"/>
    <col min="13568" max="13568" width="24" style="636" customWidth="1"/>
    <col min="13569" max="13569" width="20.44140625" style="636" customWidth="1"/>
    <col min="13570" max="13570" width="23.109375" style="636" customWidth="1"/>
    <col min="13571" max="13571" width="33.33203125" style="636" customWidth="1"/>
    <col min="13572" max="13572" width="25.5546875" style="636" customWidth="1"/>
    <col min="13573" max="13573" width="23.33203125" style="636" customWidth="1"/>
    <col min="13574" max="13574" width="20.5546875" style="636" customWidth="1"/>
    <col min="13575" max="13575" width="18.6640625" style="636" customWidth="1"/>
    <col min="13576" max="13576" width="19.33203125" style="636" customWidth="1"/>
    <col min="13577" max="13577" width="18.88671875" style="636" customWidth="1"/>
    <col min="13578" max="13578" width="18.33203125" style="636" customWidth="1"/>
    <col min="13579" max="13583" width="17" style="636" customWidth="1"/>
    <col min="13584" max="13592" width="11.33203125" style="636" customWidth="1"/>
    <col min="13593" max="13593" width="0.44140625" style="636" customWidth="1"/>
    <col min="13594" max="13599" width="11.33203125" style="636" customWidth="1"/>
    <col min="13600" max="13820" width="8.88671875" style="636"/>
    <col min="13821" max="13821" width="8.33203125" style="636" customWidth="1"/>
    <col min="13822" max="13822" width="25.88671875" style="636" customWidth="1"/>
    <col min="13823" max="13823" width="22.33203125" style="636" customWidth="1"/>
    <col min="13824" max="13824" width="24" style="636" customWidth="1"/>
    <col min="13825" max="13825" width="20.44140625" style="636" customWidth="1"/>
    <col min="13826" max="13826" width="23.109375" style="636" customWidth="1"/>
    <col min="13827" max="13827" width="33.33203125" style="636" customWidth="1"/>
    <col min="13828" max="13828" width="25.5546875" style="636" customWidth="1"/>
    <col min="13829" max="13829" width="23.33203125" style="636" customWidth="1"/>
    <col min="13830" max="13830" width="20.5546875" style="636" customWidth="1"/>
    <col min="13831" max="13831" width="18.6640625" style="636" customWidth="1"/>
    <col min="13832" max="13832" width="19.33203125" style="636" customWidth="1"/>
    <col min="13833" max="13833" width="18.88671875" style="636" customWidth="1"/>
    <col min="13834" max="13834" width="18.33203125" style="636" customWidth="1"/>
    <col min="13835" max="13839" width="17" style="636" customWidth="1"/>
    <col min="13840" max="13848" width="11.33203125" style="636" customWidth="1"/>
    <col min="13849" max="13849" width="0.44140625" style="636" customWidth="1"/>
    <col min="13850" max="13855" width="11.33203125" style="636" customWidth="1"/>
    <col min="13856" max="14076" width="8.88671875" style="636"/>
    <col min="14077" max="14077" width="8.33203125" style="636" customWidth="1"/>
    <col min="14078" max="14078" width="25.88671875" style="636" customWidth="1"/>
    <col min="14079" max="14079" width="22.33203125" style="636" customWidth="1"/>
    <col min="14080" max="14080" width="24" style="636" customWidth="1"/>
    <col min="14081" max="14081" width="20.44140625" style="636" customWidth="1"/>
    <col min="14082" max="14082" width="23.109375" style="636" customWidth="1"/>
    <col min="14083" max="14083" width="33.33203125" style="636" customWidth="1"/>
    <col min="14084" max="14084" width="25.5546875" style="636" customWidth="1"/>
    <col min="14085" max="14085" width="23.33203125" style="636" customWidth="1"/>
    <col min="14086" max="14086" width="20.5546875" style="636" customWidth="1"/>
    <col min="14087" max="14087" width="18.6640625" style="636" customWidth="1"/>
    <col min="14088" max="14088" width="19.33203125" style="636" customWidth="1"/>
    <col min="14089" max="14089" width="18.88671875" style="636" customWidth="1"/>
    <col min="14090" max="14090" width="18.33203125" style="636" customWidth="1"/>
    <col min="14091" max="14095" width="17" style="636" customWidth="1"/>
    <col min="14096" max="14104" width="11.33203125" style="636" customWidth="1"/>
    <col min="14105" max="14105" width="0.44140625" style="636" customWidth="1"/>
    <col min="14106" max="14111" width="11.33203125" style="636" customWidth="1"/>
    <col min="14112" max="14332" width="8.88671875" style="636"/>
    <col min="14333" max="14333" width="8.33203125" style="636" customWidth="1"/>
    <col min="14334" max="14334" width="25.88671875" style="636" customWidth="1"/>
    <col min="14335" max="14335" width="22.33203125" style="636" customWidth="1"/>
    <col min="14336" max="14336" width="24" style="636" customWidth="1"/>
    <col min="14337" max="14337" width="20.44140625" style="636" customWidth="1"/>
    <col min="14338" max="14338" width="23.109375" style="636" customWidth="1"/>
    <col min="14339" max="14339" width="33.33203125" style="636" customWidth="1"/>
    <col min="14340" max="14340" width="25.5546875" style="636" customWidth="1"/>
    <col min="14341" max="14341" width="23.33203125" style="636" customWidth="1"/>
    <col min="14342" max="14342" width="20.5546875" style="636" customWidth="1"/>
    <col min="14343" max="14343" width="18.6640625" style="636" customWidth="1"/>
    <col min="14344" max="14344" width="19.33203125" style="636" customWidth="1"/>
    <col min="14345" max="14345" width="18.88671875" style="636" customWidth="1"/>
    <col min="14346" max="14346" width="18.33203125" style="636" customWidth="1"/>
    <col min="14347" max="14351" width="17" style="636" customWidth="1"/>
    <col min="14352" max="14360" width="11.33203125" style="636" customWidth="1"/>
    <col min="14361" max="14361" width="0.44140625" style="636" customWidth="1"/>
    <col min="14362" max="14367" width="11.33203125" style="636" customWidth="1"/>
    <col min="14368" max="14588" width="8.88671875" style="636"/>
    <col min="14589" max="14589" width="8.33203125" style="636" customWidth="1"/>
    <col min="14590" max="14590" width="25.88671875" style="636" customWidth="1"/>
    <col min="14591" max="14591" width="22.33203125" style="636" customWidth="1"/>
    <col min="14592" max="14592" width="24" style="636" customWidth="1"/>
    <col min="14593" max="14593" width="20.44140625" style="636" customWidth="1"/>
    <col min="14594" max="14594" width="23.109375" style="636" customWidth="1"/>
    <col min="14595" max="14595" width="33.33203125" style="636" customWidth="1"/>
    <col min="14596" max="14596" width="25.5546875" style="636" customWidth="1"/>
    <col min="14597" max="14597" width="23.33203125" style="636" customWidth="1"/>
    <col min="14598" max="14598" width="20.5546875" style="636" customWidth="1"/>
    <col min="14599" max="14599" width="18.6640625" style="636" customWidth="1"/>
    <col min="14600" max="14600" width="19.33203125" style="636" customWidth="1"/>
    <col min="14601" max="14601" width="18.88671875" style="636" customWidth="1"/>
    <col min="14602" max="14602" width="18.33203125" style="636" customWidth="1"/>
    <col min="14603" max="14607" width="17" style="636" customWidth="1"/>
    <col min="14608" max="14616" width="11.33203125" style="636" customWidth="1"/>
    <col min="14617" max="14617" width="0.44140625" style="636" customWidth="1"/>
    <col min="14618" max="14623" width="11.33203125" style="636" customWidth="1"/>
    <col min="14624" max="14844" width="8.88671875" style="636"/>
    <col min="14845" max="14845" width="8.33203125" style="636" customWidth="1"/>
    <col min="14846" max="14846" width="25.88671875" style="636" customWidth="1"/>
    <col min="14847" max="14847" width="22.33203125" style="636" customWidth="1"/>
    <col min="14848" max="14848" width="24" style="636" customWidth="1"/>
    <col min="14849" max="14849" width="20.44140625" style="636" customWidth="1"/>
    <col min="14850" max="14850" width="23.109375" style="636" customWidth="1"/>
    <col min="14851" max="14851" width="33.33203125" style="636" customWidth="1"/>
    <col min="14852" max="14852" width="25.5546875" style="636" customWidth="1"/>
    <col min="14853" max="14853" width="23.33203125" style="636" customWidth="1"/>
    <col min="14854" max="14854" width="20.5546875" style="636" customWidth="1"/>
    <col min="14855" max="14855" width="18.6640625" style="636" customWidth="1"/>
    <col min="14856" max="14856" width="19.33203125" style="636" customWidth="1"/>
    <col min="14857" max="14857" width="18.88671875" style="636" customWidth="1"/>
    <col min="14858" max="14858" width="18.33203125" style="636" customWidth="1"/>
    <col min="14859" max="14863" width="17" style="636" customWidth="1"/>
    <col min="14864" max="14872" width="11.33203125" style="636" customWidth="1"/>
    <col min="14873" max="14873" width="0.44140625" style="636" customWidth="1"/>
    <col min="14874" max="14879" width="11.33203125" style="636" customWidth="1"/>
    <col min="14880" max="15100" width="8.88671875" style="636"/>
    <col min="15101" max="15101" width="8.33203125" style="636" customWidth="1"/>
    <col min="15102" max="15102" width="25.88671875" style="636" customWidth="1"/>
    <col min="15103" max="15103" width="22.33203125" style="636" customWidth="1"/>
    <col min="15104" max="15104" width="24" style="636" customWidth="1"/>
    <col min="15105" max="15105" width="20.44140625" style="636" customWidth="1"/>
    <col min="15106" max="15106" width="23.109375" style="636" customWidth="1"/>
    <col min="15107" max="15107" width="33.33203125" style="636" customWidth="1"/>
    <col min="15108" max="15108" width="25.5546875" style="636" customWidth="1"/>
    <col min="15109" max="15109" width="23.33203125" style="636" customWidth="1"/>
    <col min="15110" max="15110" width="20.5546875" style="636" customWidth="1"/>
    <col min="15111" max="15111" width="18.6640625" style="636" customWidth="1"/>
    <col min="15112" max="15112" width="19.33203125" style="636" customWidth="1"/>
    <col min="15113" max="15113" width="18.88671875" style="636" customWidth="1"/>
    <col min="15114" max="15114" width="18.33203125" style="636" customWidth="1"/>
    <col min="15115" max="15119" width="17" style="636" customWidth="1"/>
    <col min="15120" max="15128" width="11.33203125" style="636" customWidth="1"/>
    <col min="15129" max="15129" width="0.44140625" style="636" customWidth="1"/>
    <col min="15130" max="15135" width="11.33203125" style="636" customWidth="1"/>
    <col min="15136" max="15356" width="8.88671875" style="636"/>
    <col min="15357" max="15357" width="8.33203125" style="636" customWidth="1"/>
    <col min="15358" max="15358" width="25.88671875" style="636" customWidth="1"/>
    <col min="15359" max="15359" width="22.33203125" style="636" customWidth="1"/>
    <col min="15360" max="15360" width="24" style="636" customWidth="1"/>
    <col min="15361" max="15361" width="20.44140625" style="636" customWidth="1"/>
    <col min="15362" max="15362" width="23.109375" style="636" customWidth="1"/>
    <col min="15363" max="15363" width="33.33203125" style="636" customWidth="1"/>
    <col min="15364" max="15364" width="25.5546875" style="636" customWidth="1"/>
    <col min="15365" max="15365" width="23.33203125" style="636" customWidth="1"/>
    <col min="15366" max="15366" width="20.5546875" style="636" customWidth="1"/>
    <col min="15367" max="15367" width="18.6640625" style="636" customWidth="1"/>
    <col min="15368" max="15368" width="19.33203125" style="636" customWidth="1"/>
    <col min="15369" max="15369" width="18.88671875" style="636" customWidth="1"/>
    <col min="15370" max="15370" width="18.33203125" style="636" customWidth="1"/>
    <col min="15371" max="15375" width="17" style="636" customWidth="1"/>
    <col min="15376" max="15384" width="11.33203125" style="636" customWidth="1"/>
    <col min="15385" max="15385" width="0.44140625" style="636" customWidth="1"/>
    <col min="15386" max="15391" width="11.33203125" style="636" customWidth="1"/>
    <col min="15392" max="15612" width="8.88671875" style="636"/>
    <col min="15613" max="15613" width="8.33203125" style="636" customWidth="1"/>
    <col min="15614" max="15614" width="25.88671875" style="636" customWidth="1"/>
    <col min="15615" max="15615" width="22.33203125" style="636" customWidth="1"/>
    <col min="15616" max="15616" width="24" style="636" customWidth="1"/>
    <col min="15617" max="15617" width="20.44140625" style="636" customWidth="1"/>
    <col min="15618" max="15618" width="23.109375" style="636" customWidth="1"/>
    <col min="15619" max="15619" width="33.33203125" style="636" customWidth="1"/>
    <col min="15620" max="15620" width="25.5546875" style="636" customWidth="1"/>
    <col min="15621" max="15621" width="23.33203125" style="636" customWidth="1"/>
    <col min="15622" max="15622" width="20.5546875" style="636" customWidth="1"/>
    <col min="15623" max="15623" width="18.6640625" style="636" customWidth="1"/>
    <col min="15624" max="15624" width="19.33203125" style="636" customWidth="1"/>
    <col min="15625" max="15625" width="18.88671875" style="636" customWidth="1"/>
    <col min="15626" max="15626" width="18.33203125" style="636" customWidth="1"/>
    <col min="15627" max="15631" width="17" style="636" customWidth="1"/>
    <col min="15632" max="15640" width="11.33203125" style="636" customWidth="1"/>
    <col min="15641" max="15641" width="0.44140625" style="636" customWidth="1"/>
    <col min="15642" max="15647" width="11.33203125" style="636" customWidth="1"/>
    <col min="15648" max="15868" width="8.88671875" style="636"/>
    <col min="15869" max="15869" width="8.33203125" style="636" customWidth="1"/>
    <col min="15870" max="15870" width="25.88671875" style="636" customWidth="1"/>
    <col min="15871" max="15871" width="22.33203125" style="636" customWidth="1"/>
    <col min="15872" max="15872" width="24" style="636" customWidth="1"/>
    <col min="15873" max="15873" width="20.44140625" style="636" customWidth="1"/>
    <col min="15874" max="15874" width="23.109375" style="636" customWidth="1"/>
    <col min="15875" max="15875" width="33.33203125" style="636" customWidth="1"/>
    <col min="15876" max="15876" width="25.5546875" style="636" customWidth="1"/>
    <col min="15877" max="15877" width="23.33203125" style="636" customWidth="1"/>
    <col min="15878" max="15878" width="20.5546875" style="636" customWidth="1"/>
    <col min="15879" max="15879" width="18.6640625" style="636" customWidth="1"/>
    <col min="15880" max="15880" width="19.33203125" style="636" customWidth="1"/>
    <col min="15881" max="15881" width="18.88671875" style="636" customWidth="1"/>
    <col min="15882" max="15882" width="18.33203125" style="636" customWidth="1"/>
    <col min="15883" max="15887" width="17" style="636" customWidth="1"/>
    <col min="15888" max="15896" width="11.33203125" style="636" customWidth="1"/>
    <col min="15897" max="15897" width="0.44140625" style="636" customWidth="1"/>
    <col min="15898" max="15903" width="11.33203125" style="636" customWidth="1"/>
    <col min="15904" max="16124" width="8.88671875" style="636"/>
    <col min="16125" max="16125" width="8.33203125" style="636" customWidth="1"/>
    <col min="16126" max="16126" width="25.88671875" style="636" customWidth="1"/>
    <col min="16127" max="16127" width="22.33203125" style="636" customWidth="1"/>
    <col min="16128" max="16128" width="24" style="636" customWidth="1"/>
    <col min="16129" max="16129" width="20.44140625" style="636" customWidth="1"/>
    <col min="16130" max="16130" width="23.109375" style="636" customWidth="1"/>
    <col min="16131" max="16131" width="33.33203125" style="636" customWidth="1"/>
    <col min="16132" max="16132" width="25.5546875" style="636" customWidth="1"/>
    <col min="16133" max="16133" width="23.33203125" style="636" customWidth="1"/>
    <col min="16134" max="16134" width="20.5546875" style="636" customWidth="1"/>
    <col min="16135" max="16135" width="18.6640625" style="636" customWidth="1"/>
    <col min="16136" max="16136" width="19.33203125" style="636" customWidth="1"/>
    <col min="16137" max="16137" width="18.88671875" style="636" customWidth="1"/>
    <col min="16138" max="16138" width="18.33203125" style="636" customWidth="1"/>
    <col min="16139" max="16143" width="17" style="636" customWidth="1"/>
    <col min="16144" max="16152" width="11.33203125" style="636" customWidth="1"/>
    <col min="16153" max="16153" width="0.44140625" style="636" customWidth="1"/>
    <col min="16154" max="16159" width="11.33203125" style="636" customWidth="1"/>
    <col min="16160" max="16384" width="8.88671875" style="636"/>
  </cols>
  <sheetData>
    <row r="1" spans="1:24" ht="23.25" customHeight="1">
      <c r="A1" s="1681" t="s">
        <v>1036</v>
      </c>
      <c r="B1" s="1681"/>
      <c r="C1" s="1681"/>
      <c r="D1" s="1681"/>
      <c r="E1" s="1681"/>
      <c r="F1" s="1681"/>
      <c r="G1" s="1681"/>
      <c r="H1" s="1681"/>
      <c r="I1" s="1681"/>
      <c r="J1" s="1681"/>
      <c r="K1" s="1681"/>
      <c r="L1" s="1681"/>
      <c r="M1" s="1681"/>
      <c r="N1" s="1681"/>
      <c r="O1" s="1681"/>
      <c r="P1" s="657"/>
      <c r="Q1" s="657"/>
      <c r="R1" s="657"/>
      <c r="S1" s="657"/>
      <c r="T1" s="657"/>
      <c r="U1" s="657"/>
      <c r="V1" s="657"/>
      <c r="W1" s="657"/>
      <c r="X1" s="657"/>
    </row>
    <row r="2" spans="1:24" ht="23.25" customHeight="1">
      <c r="A2" s="685"/>
      <c r="B2" s="1651" t="str">
        <f>'КФО 4'!B7:J7</f>
        <v>Муниципальное бюджетное дошкольное образовательное учреждение "Детский сад № 45"</v>
      </c>
      <c r="C2" s="1651"/>
      <c r="D2" s="1651"/>
      <c r="E2" s="1651"/>
      <c r="F2" s="1651"/>
      <c r="G2" s="1651"/>
      <c r="H2" s="1651"/>
      <c r="I2" s="1651"/>
      <c r="J2" s="1651"/>
      <c r="K2" s="722"/>
      <c r="L2" s="722"/>
      <c r="M2" s="685"/>
      <c r="N2" s="685"/>
      <c r="O2" s="685"/>
      <c r="P2" s="657"/>
      <c r="Q2" s="657"/>
      <c r="R2" s="657"/>
      <c r="S2" s="657"/>
      <c r="T2" s="657"/>
      <c r="U2" s="657"/>
      <c r="V2" s="657"/>
      <c r="W2" s="657"/>
      <c r="X2" s="657"/>
    </row>
    <row r="3" spans="1:24" ht="23.25" customHeight="1">
      <c r="A3" s="685"/>
      <c r="B3" s="1652" t="s">
        <v>169</v>
      </c>
      <c r="C3" s="1652"/>
      <c r="D3" s="1652"/>
      <c r="E3" s="1652"/>
      <c r="F3" s="1652"/>
      <c r="G3" s="1652"/>
      <c r="H3" s="1652"/>
      <c r="I3" s="1652"/>
      <c r="J3" s="1652"/>
      <c r="K3" s="685"/>
      <c r="L3" s="685"/>
      <c r="M3" s="685"/>
      <c r="N3" s="685"/>
      <c r="O3" s="685"/>
      <c r="P3" s="657"/>
      <c r="Q3" s="657"/>
      <c r="R3" s="657"/>
      <c r="S3" s="657"/>
      <c r="T3" s="657"/>
      <c r="U3" s="657"/>
      <c r="V3" s="657"/>
      <c r="W3" s="657"/>
      <c r="X3" s="657"/>
    </row>
    <row r="4" spans="1:24" s="653" customFormat="1" ht="20.25" customHeight="1">
      <c r="A4" s="1680" t="s">
        <v>584</v>
      </c>
      <c r="B4" s="1680"/>
      <c r="C4" s="1680"/>
      <c r="D4" s="715"/>
      <c r="E4" s="656"/>
      <c r="F4" s="656"/>
      <c r="G4" s="656"/>
      <c r="H4" s="656"/>
      <c r="I4" s="656"/>
      <c r="J4" s="654"/>
      <c r="K4" s="654"/>
      <c r="L4" s="654"/>
      <c r="M4" s="654"/>
      <c r="N4" s="654"/>
      <c r="O4" s="654"/>
      <c r="P4" s="654"/>
      <c r="Q4" s="654"/>
      <c r="R4" s="654"/>
      <c r="S4" s="654"/>
    </row>
    <row r="5" spans="1:24" s="653" customFormat="1">
      <c r="A5" s="1680" t="s">
        <v>583</v>
      </c>
      <c r="B5" s="1680"/>
      <c r="C5" s="1680"/>
      <c r="D5" s="716"/>
      <c r="E5" s="655"/>
      <c r="F5" s="655"/>
      <c r="G5" s="655"/>
      <c r="H5" s="655"/>
      <c r="I5" s="655"/>
      <c r="J5" s="655"/>
      <c r="K5" s="655"/>
      <c r="L5" s="655"/>
      <c r="M5" s="654"/>
      <c r="N5" s="654"/>
      <c r="O5" s="654"/>
      <c r="P5" s="654"/>
      <c r="Q5" s="654"/>
      <c r="R5" s="654"/>
      <c r="S5" s="654"/>
    </row>
    <row r="6" spans="1:24" s="653" customFormat="1">
      <c r="A6" s="1680" t="s">
        <v>582</v>
      </c>
      <c r="B6" s="1680"/>
      <c r="C6" s="1680"/>
      <c r="D6" s="716"/>
      <c r="E6" s="655"/>
      <c r="F6" s="655"/>
      <c r="G6" s="655"/>
      <c r="H6" s="686"/>
      <c r="I6" s="655"/>
      <c r="J6" s="655"/>
      <c r="K6" s="655"/>
      <c r="L6" s="655"/>
      <c r="M6" s="654"/>
      <c r="N6" s="654"/>
      <c r="O6" s="654"/>
      <c r="P6" s="654"/>
      <c r="Q6" s="654"/>
      <c r="R6" s="654"/>
      <c r="S6" s="654"/>
    </row>
    <row r="7" spans="1:24" s="653" customFormat="1" ht="20.25" customHeight="1">
      <c r="A7" s="1682" t="s">
        <v>581</v>
      </c>
      <c r="B7" s="1682"/>
      <c r="C7" s="1682"/>
      <c r="D7" s="716"/>
      <c r="E7" s="655"/>
      <c r="F7" s="655"/>
      <c r="G7" s="655"/>
      <c r="H7" s="655"/>
      <c r="I7" s="655"/>
      <c r="J7" s="655"/>
      <c r="K7" s="655"/>
      <c r="L7" s="655"/>
      <c r="M7" s="654"/>
      <c r="N7" s="654"/>
      <c r="O7" s="654"/>
      <c r="P7" s="654"/>
      <c r="Q7" s="654"/>
      <c r="R7" s="654"/>
      <c r="S7" s="654"/>
    </row>
    <row r="8" spans="1:24" s="653" customFormat="1" ht="20.25" customHeight="1" thickBot="1">
      <c r="A8" s="1683" t="s">
        <v>580</v>
      </c>
      <c r="B8" s="1683"/>
      <c r="C8" s="1683"/>
      <c r="D8" s="717"/>
      <c r="E8" s="673"/>
      <c r="F8" s="673"/>
      <c r="G8" s="673"/>
      <c r="H8" s="673"/>
      <c r="I8" s="673"/>
      <c r="J8" s="673"/>
      <c r="K8" s="673"/>
      <c r="L8" s="673"/>
      <c r="M8" s="654"/>
      <c r="N8" s="654"/>
      <c r="O8" s="654"/>
      <c r="P8" s="654"/>
      <c r="Q8" s="654"/>
      <c r="R8" s="654"/>
      <c r="S8" s="654"/>
    </row>
    <row r="9" spans="1:24" s="652" customFormat="1" ht="27.6" customHeight="1" thickBot="1">
      <c r="A9" s="1684" t="s">
        <v>864</v>
      </c>
      <c r="B9" s="1687" t="s">
        <v>579</v>
      </c>
      <c r="C9" s="1688"/>
      <c r="D9" s="1688"/>
      <c r="E9" s="1688"/>
      <c r="F9" s="1688"/>
      <c r="G9" s="1689"/>
      <c r="H9" s="1690" t="s">
        <v>578</v>
      </c>
      <c r="I9" s="1691"/>
      <c r="J9" s="1691"/>
      <c r="K9" s="1691"/>
      <c r="L9" s="1691"/>
      <c r="M9" s="1691"/>
      <c r="N9" s="1691"/>
      <c r="O9" s="1692"/>
      <c r="P9" s="1286"/>
      <c r="Q9" s="649"/>
      <c r="R9" s="649"/>
      <c r="S9" s="649"/>
    </row>
    <row r="10" spans="1:24" s="652" customFormat="1">
      <c r="A10" s="1685"/>
      <c r="B10" s="1693" t="s">
        <v>585</v>
      </c>
      <c r="C10" s="1694" t="s">
        <v>559</v>
      </c>
      <c r="D10" s="1695"/>
      <c r="E10" s="1696" t="s">
        <v>558</v>
      </c>
      <c r="F10" s="1697"/>
      <c r="G10" s="1698" t="s">
        <v>557</v>
      </c>
      <c r="H10" s="1669" t="s">
        <v>577</v>
      </c>
      <c r="I10" s="1675" t="s">
        <v>588</v>
      </c>
      <c r="J10" s="1677" t="s">
        <v>559</v>
      </c>
      <c r="K10" s="1678"/>
      <c r="L10" s="681" t="s">
        <v>558</v>
      </c>
      <c r="M10" s="682" t="s">
        <v>814</v>
      </c>
      <c r="N10" s="1346" t="s">
        <v>1037</v>
      </c>
      <c r="O10" s="1671" t="s">
        <v>596</v>
      </c>
      <c r="P10" s="1321"/>
      <c r="Q10" s="649"/>
      <c r="R10" s="649"/>
      <c r="S10" s="649"/>
    </row>
    <row r="11" spans="1:24" ht="58.5" customHeight="1">
      <c r="A11" s="1686"/>
      <c r="B11" s="1676"/>
      <c r="C11" s="650" t="s">
        <v>555</v>
      </c>
      <c r="D11" s="1247" t="s">
        <v>556</v>
      </c>
      <c r="E11" s="1673" t="s">
        <v>576</v>
      </c>
      <c r="F11" s="1674"/>
      <c r="G11" s="1699"/>
      <c r="H11" s="1670"/>
      <c r="I11" s="1676"/>
      <c r="J11" s="651" t="s">
        <v>555</v>
      </c>
      <c r="K11" s="1342" t="s">
        <v>556</v>
      </c>
      <c r="L11" s="683" t="s">
        <v>576</v>
      </c>
      <c r="M11" s="679" t="s">
        <v>576</v>
      </c>
      <c r="N11" s="1347" t="s">
        <v>576</v>
      </c>
      <c r="O11" s="1672"/>
      <c r="P11" s="1321"/>
      <c r="Q11" s="649"/>
      <c r="R11" s="649"/>
      <c r="S11" s="649"/>
    </row>
    <row r="12" spans="1:24" s="661" customFormat="1" ht="220.5" customHeight="1">
      <c r="A12" s="674">
        <v>1</v>
      </c>
      <c r="B12" s="658" t="s">
        <v>586</v>
      </c>
      <c r="C12" s="711"/>
      <c r="D12" s="712"/>
      <c r="E12" s="1665">
        <f>'КФО 4'!H15+'КФО 4'!H23</f>
        <v>4851366</v>
      </c>
      <c r="F12" s="1666"/>
      <c r="G12" s="832"/>
      <c r="H12" s="1325" t="s">
        <v>956</v>
      </c>
      <c r="I12" s="1335"/>
      <c r="J12" s="1336"/>
      <c r="K12" s="1339"/>
      <c r="L12" s="1348">
        <f>'КФО 5'!H221+'КФО 5'!H257+'КФО 5'!H323+'КФО 5'!H410</f>
        <v>21364.5</v>
      </c>
      <c r="M12" s="1349">
        <f>'КФО 5'!I221+'КФО 5'!I257+'КФО 5'!I323+'КФО 5'!I410</f>
        <v>0</v>
      </c>
      <c r="N12" s="1350">
        <f>'КФО 5'!J221+'КФО 5'!J257+'КФО 5'!J323+'КФО 5'!J410</f>
        <v>0</v>
      </c>
      <c r="O12" s="1344" t="s">
        <v>901</v>
      </c>
      <c r="P12" s="1322" t="s">
        <v>902</v>
      </c>
      <c r="Q12" s="659"/>
      <c r="R12" s="660">
        <v>34043</v>
      </c>
      <c r="S12" s="660">
        <v>4043</v>
      </c>
      <c r="T12" s="661">
        <v>4043</v>
      </c>
    </row>
    <row r="13" spans="1:24" s="666" customFormat="1" ht="304.64999999999998" customHeight="1">
      <c r="A13" s="674">
        <v>2</v>
      </c>
      <c r="B13" s="662" t="s">
        <v>587</v>
      </c>
      <c r="C13" s="711"/>
      <c r="D13" s="712"/>
      <c r="E13" s="1665">
        <f>'КФО 4'!H147+'КФО 4'!H199</f>
        <v>2660727.6800000002</v>
      </c>
      <c r="F13" s="1666"/>
      <c r="G13" s="833"/>
      <c r="H13" s="1325" t="s">
        <v>955</v>
      </c>
      <c r="I13" s="1330"/>
      <c r="J13" s="1331"/>
      <c r="K13" s="1340"/>
      <c r="L13" s="1348">
        <f>'КФО 5'!H104+'КФО 5'!H118</f>
        <v>0</v>
      </c>
      <c r="M13" s="1349">
        <f>'КФО 5'!I104+'КФО 5'!I118</f>
        <v>0</v>
      </c>
      <c r="N13" s="1350">
        <f>'КФО 5'!J104+'КФО 5'!J118</f>
        <v>0</v>
      </c>
      <c r="O13" s="833"/>
      <c r="P13" s="1322" t="s">
        <v>903</v>
      </c>
      <c r="Q13" s="663"/>
      <c r="R13" s="664"/>
      <c r="S13" s="664"/>
    </row>
    <row r="14" spans="1:24" s="666" customFormat="1" ht="164.25" customHeight="1">
      <c r="A14" s="674">
        <v>3</v>
      </c>
      <c r="B14" s="662" t="s">
        <v>575</v>
      </c>
      <c r="C14" s="711"/>
      <c r="D14" s="712"/>
      <c r="E14" s="1665">
        <f>'КФО 4'!H97+'КФО 4'!H105+'КФО 4'!H117</f>
        <v>341559</v>
      </c>
      <c r="F14" s="1666"/>
      <c r="G14" s="833"/>
      <c r="H14" s="1325" t="s">
        <v>907</v>
      </c>
      <c r="I14" s="1330"/>
      <c r="J14" s="1337"/>
      <c r="K14" s="1341"/>
      <c r="L14" s="1351">
        <f>'КФО 5'!H216+'КФО 5'!H251</f>
        <v>0</v>
      </c>
      <c r="M14" s="1352">
        <f>'КФО 5'!I216+'КФО 5'!I251</f>
        <v>0</v>
      </c>
      <c r="N14" s="1353">
        <f>'КФО 5'!J216+'КФО 5'!J251</f>
        <v>0</v>
      </c>
      <c r="O14" s="833"/>
      <c r="P14" s="1322" t="s">
        <v>904</v>
      </c>
      <c r="Q14" s="667"/>
      <c r="R14" s="664"/>
      <c r="S14" s="664"/>
    </row>
    <row r="15" spans="1:24" s="666" customFormat="1" ht="409.5" customHeight="1">
      <c r="A15" s="674">
        <v>4</v>
      </c>
      <c r="B15" s="662" t="s">
        <v>36</v>
      </c>
      <c r="C15" s="711"/>
      <c r="D15" s="712"/>
      <c r="E15" s="1665">
        <f>'КФО 4'!H288</f>
        <v>398667.99999999994</v>
      </c>
      <c r="F15" s="1666"/>
      <c r="G15" s="833"/>
      <c r="H15" s="1326" t="s">
        <v>908</v>
      </c>
      <c r="I15" s="1330"/>
      <c r="J15" s="1336"/>
      <c r="K15" s="1340"/>
      <c r="L15" s="1351">
        <f>'КФО 5'!H97+'КФО 5'!H110</f>
        <v>0</v>
      </c>
      <c r="M15" s="1352">
        <f>'КФО 5'!I97+'КФО 5'!I110</f>
        <v>0</v>
      </c>
      <c r="N15" s="1353">
        <f>'КФО 5'!J97+'КФО 5'!J110</f>
        <v>0</v>
      </c>
      <c r="O15" s="833" t="s">
        <v>911</v>
      </c>
      <c r="P15" s="1322" t="s">
        <v>903</v>
      </c>
      <c r="Q15" s="667"/>
      <c r="R15" s="664"/>
      <c r="S15" s="665"/>
    </row>
    <row r="16" spans="1:24" s="666" customFormat="1" ht="124.65" customHeight="1">
      <c r="A16" s="674">
        <v>5</v>
      </c>
      <c r="B16" s="662" t="s">
        <v>574</v>
      </c>
      <c r="C16" s="711"/>
      <c r="D16" s="712"/>
      <c r="E16" s="1665">
        <f>'КФО 4'!H933</f>
        <v>4857782</v>
      </c>
      <c r="F16" s="1666"/>
      <c r="G16" s="833"/>
      <c r="H16" s="1327" t="s">
        <v>909</v>
      </c>
      <c r="I16" s="1330"/>
      <c r="J16" s="1331"/>
      <c r="K16" s="1340"/>
      <c r="L16" s="1351">
        <f>'КФО 5'!H330</f>
        <v>0</v>
      </c>
      <c r="M16" s="1352">
        <f>'КФО 5'!I330</f>
        <v>0</v>
      </c>
      <c r="N16" s="1353">
        <f>'КФО 5'!J330</f>
        <v>0</v>
      </c>
      <c r="O16" s="833"/>
      <c r="P16" s="1322" t="s">
        <v>905</v>
      </c>
      <c r="Q16" s="667"/>
      <c r="R16" s="664"/>
      <c r="S16" s="665"/>
    </row>
    <row r="17" spans="1:19" s="666" customFormat="1" ht="30" customHeight="1">
      <c r="A17" s="1249">
        <v>6</v>
      </c>
      <c r="B17" s="648" t="s">
        <v>573</v>
      </c>
      <c r="C17" s="647">
        <f>SUM(C18:C24)</f>
        <v>0</v>
      </c>
      <c r="D17" s="684">
        <f>SUM(D18:D24)</f>
        <v>0</v>
      </c>
      <c r="E17" s="1700">
        <f>SUM(E18:E24)</f>
        <v>2773478.32</v>
      </c>
      <c r="F17" s="1701"/>
      <c r="G17" s="835"/>
      <c r="H17" s="1328"/>
      <c r="I17" s="1338"/>
      <c r="J17" s="1336"/>
      <c r="K17" s="1339"/>
      <c r="L17" s="1348"/>
      <c r="M17" s="1349"/>
      <c r="N17" s="1350"/>
      <c r="O17" s="1345"/>
      <c r="P17" s="1322"/>
      <c r="Q17" s="667"/>
      <c r="R17" s="664"/>
      <c r="S17" s="665"/>
    </row>
    <row r="18" spans="1:19" s="666" customFormat="1" ht="18.149999999999999" customHeight="1">
      <c r="A18" s="1248" t="s">
        <v>855</v>
      </c>
      <c r="B18" s="668" t="s">
        <v>5</v>
      </c>
      <c r="C18" s="713">
        <v>0</v>
      </c>
      <c r="D18" s="714">
        <v>0</v>
      </c>
      <c r="E18" s="1659">
        <f>'КФО 4'!H53+'КФО 4'!H59+'КФО 4'!H72+'КФО 4'!H84+'КФО 4'!H90</f>
        <v>0</v>
      </c>
      <c r="F18" s="1660"/>
      <c r="G18" s="834"/>
      <c r="H18" s="1329"/>
      <c r="I18" s="1330"/>
      <c r="J18" s="1331"/>
      <c r="K18" s="1340"/>
      <c r="L18" s="1351"/>
      <c r="M18" s="1352"/>
      <c r="N18" s="1353"/>
      <c r="O18" s="833"/>
      <c r="P18" s="1323"/>
      <c r="Q18" s="669"/>
      <c r="R18" s="664"/>
      <c r="S18" s="665"/>
    </row>
    <row r="19" spans="1:19" s="666" customFormat="1" ht="92.25" customHeight="1">
      <c r="A19" s="1248" t="s">
        <v>856</v>
      </c>
      <c r="B19" s="670" t="s">
        <v>300</v>
      </c>
      <c r="C19" s="713"/>
      <c r="D19" s="714"/>
      <c r="E19" s="1659">
        <f>'КФО 4'!H179</f>
        <v>96840.65</v>
      </c>
      <c r="F19" s="1660"/>
      <c r="G19" s="833" t="s">
        <v>896</v>
      </c>
      <c r="H19" s="1392" t="s">
        <v>946</v>
      </c>
      <c r="I19" s="1330"/>
      <c r="J19" s="1331"/>
      <c r="K19" s="1340"/>
      <c r="L19" s="1351">
        <f>'КФО 5'!H201</f>
        <v>0</v>
      </c>
      <c r="M19" s="1352">
        <f>'КФО 5'!I201</f>
        <v>0</v>
      </c>
      <c r="N19" s="1353">
        <f>'КФО 5'!J201</f>
        <v>0</v>
      </c>
      <c r="O19" s="833"/>
      <c r="P19" s="1322" t="s">
        <v>944</v>
      </c>
      <c r="Q19" s="667"/>
      <c r="R19" s="664"/>
      <c r="S19" s="665"/>
    </row>
    <row r="20" spans="1:19" s="666" customFormat="1" ht="18.149999999999999" customHeight="1">
      <c r="A20" s="1248" t="s">
        <v>857</v>
      </c>
      <c r="B20" s="670" t="s">
        <v>8</v>
      </c>
      <c r="C20" s="713">
        <v>0</v>
      </c>
      <c r="D20" s="714">
        <v>0</v>
      </c>
      <c r="E20" s="1659">
        <f>'КФО 4'!H188</f>
        <v>0</v>
      </c>
      <c r="F20" s="1660"/>
      <c r="G20" s="833"/>
      <c r="H20" s="1329"/>
      <c r="I20" s="1330"/>
      <c r="J20" s="1331"/>
      <c r="K20" s="1340"/>
      <c r="L20" s="1351"/>
      <c r="M20" s="1352"/>
      <c r="N20" s="1353"/>
      <c r="O20" s="833"/>
      <c r="P20" s="1323"/>
      <c r="Q20" s="667"/>
      <c r="R20" s="664"/>
      <c r="S20" s="665"/>
    </row>
    <row r="21" spans="1:19" s="666" customFormat="1" ht="48.9" customHeight="1">
      <c r="A21" s="1248" t="s">
        <v>858</v>
      </c>
      <c r="B21" s="670" t="s">
        <v>772</v>
      </c>
      <c r="C21" s="713">
        <v>0</v>
      </c>
      <c r="D21" s="714">
        <v>0</v>
      </c>
      <c r="E21" s="1220"/>
      <c r="F21" s="1221">
        <f>'КФО 4'!H208</f>
        <v>0</v>
      </c>
      <c r="G21" s="833"/>
      <c r="H21" s="1329"/>
      <c r="I21" s="1330"/>
      <c r="J21" s="1331"/>
      <c r="K21" s="1340"/>
      <c r="L21" s="1351"/>
      <c r="M21" s="1352"/>
      <c r="N21" s="1353"/>
      <c r="O21" s="833"/>
      <c r="P21" s="1323"/>
      <c r="Q21" s="667"/>
      <c r="R21" s="664"/>
      <c r="S21" s="665"/>
    </row>
    <row r="22" spans="1:19" s="666" customFormat="1" ht="409.5" customHeight="1">
      <c r="A22" s="1248" t="s">
        <v>859</v>
      </c>
      <c r="B22" s="670" t="s">
        <v>10</v>
      </c>
      <c r="C22" s="713"/>
      <c r="D22" s="714"/>
      <c r="E22" s="1659">
        <f>'КФО 4'!H358</f>
        <v>2596637.67</v>
      </c>
      <c r="F22" s="1660"/>
      <c r="G22" s="833"/>
      <c r="H22" s="1327" t="s">
        <v>910</v>
      </c>
      <c r="I22" s="1330"/>
      <c r="J22" s="1331"/>
      <c r="K22" s="1340"/>
      <c r="L22" s="1351">
        <f>'КФО 5'!H475-'КФО 5'!H410</f>
        <v>0</v>
      </c>
      <c r="M22" s="1352">
        <f>'КФО 5'!I475-'КФО 5'!I410</f>
        <v>0</v>
      </c>
      <c r="N22" s="1353">
        <f>'КФО 5'!J475-'КФО 5'!J410</f>
        <v>0</v>
      </c>
      <c r="O22" s="833"/>
      <c r="P22" s="1322" t="s">
        <v>906</v>
      </c>
      <c r="Q22" s="667"/>
      <c r="R22" s="664"/>
      <c r="S22" s="665"/>
    </row>
    <row r="23" spans="1:19" s="666" customFormat="1" ht="44.55" customHeight="1">
      <c r="A23" s="1248" t="s">
        <v>860</v>
      </c>
      <c r="B23" s="671" t="s">
        <v>297</v>
      </c>
      <c r="C23" s="713">
        <v>0</v>
      </c>
      <c r="D23" s="714">
        <v>0</v>
      </c>
      <c r="E23" s="1659">
        <f>'КФО 4'!H587</f>
        <v>12925</v>
      </c>
      <c r="F23" s="1660"/>
      <c r="G23" s="833"/>
      <c r="H23" s="718"/>
      <c r="I23" s="1330"/>
      <c r="J23" s="1331"/>
      <c r="K23" s="1340"/>
      <c r="L23" s="1351"/>
      <c r="M23" s="1352"/>
      <c r="N23" s="1353"/>
      <c r="O23" s="833"/>
      <c r="P23" s="1323"/>
      <c r="Q23" s="667"/>
      <c r="R23" s="664"/>
      <c r="S23" s="665"/>
    </row>
    <row r="24" spans="1:19" s="666" customFormat="1" ht="236.25" customHeight="1">
      <c r="A24" s="1248" t="s">
        <v>861</v>
      </c>
      <c r="B24" s="670" t="s">
        <v>296</v>
      </c>
      <c r="C24" s="713"/>
      <c r="D24" s="714"/>
      <c r="E24" s="1659">
        <f>'КФО 4'!H1136-'КФО 4'!H933</f>
        <v>67075</v>
      </c>
      <c r="F24" s="1660"/>
      <c r="G24" s="833"/>
      <c r="H24" s="1392" t="s">
        <v>945</v>
      </c>
      <c r="I24" s="1330"/>
      <c r="J24" s="1331"/>
      <c r="K24" s="1340"/>
      <c r="L24" s="1393">
        <f>'КФО 5'!H269</f>
        <v>0</v>
      </c>
      <c r="M24" s="1352">
        <f>'КФО 5'!I269</f>
        <v>0</v>
      </c>
      <c r="N24" s="1394">
        <f>'КФО 5'!J269</f>
        <v>0</v>
      </c>
      <c r="O24" s="833"/>
      <c r="P24" s="1322" t="s">
        <v>943</v>
      </c>
      <c r="Q24" s="667"/>
      <c r="R24" s="664"/>
      <c r="S24" s="665"/>
    </row>
    <row r="25" spans="1:19" s="666" customFormat="1" ht="30" customHeight="1" thickBot="1">
      <c r="A25" s="675"/>
      <c r="B25" s="676" t="s">
        <v>338</v>
      </c>
      <c r="C25" s="677">
        <f>C12+C13+C14+C15+C16+C17</f>
        <v>0</v>
      </c>
      <c r="D25" s="680">
        <f>D17+D16+D15+D14+D13+D12</f>
        <v>0</v>
      </c>
      <c r="E25" s="1661">
        <f>E17+E16+E15+E14+E13+E12</f>
        <v>15883581</v>
      </c>
      <c r="F25" s="1662"/>
      <c r="G25" s="836"/>
      <c r="H25" s="678" t="s">
        <v>338</v>
      </c>
      <c r="I25" s="719"/>
      <c r="J25" s="719">
        <f>SUM(J12:J24)</f>
        <v>0</v>
      </c>
      <c r="K25" s="1343">
        <f>SUM(K12:K24)</f>
        <v>0</v>
      </c>
      <c r="L25" s="721">
        <f>SUM(L12:L24)</f>
        <v>21364.5</v>
      </c>
      <c r="M25" s="719">
        <f>SUM(M12:M24)</f>
        <v>0</v>
      </c>
      <c r="N25" s="720">
        <f>SUM(N12:N24)</f>
        <v>0</v>
      </c>
      <c r="O25" s="836"/>
      <c r="P25" s="1324"/>
      <c r="Q25" s="672"/>
      <c r="R25" s="672"/>
      <c r="S25" s="672"/>
    </row>
    <row r="26" spans="1:19" s="666" customFormat="1" ht="20.85" customHeight="1">
      <c r="A26" s="636"/>
      <c r="B26" s="636"/>
      <c r="C26" s="636"/>
      <c r="D26" s="636"/>
      <c r="E26" s="636"/>
      <c r="F26" s="1257">
        <f>E25-'КФО 4'!H1149</f>
        <v>0</v>
      </c>
      <c r="G26" s="636"/>
      <c r="H26" s="636"/>
      <c r="I26" s="636"/>
      <c r="J26" s="636"/>
      <c r="K26" s="636"/>
      <c r="L26" s="1395">
        <f>L25-'КФО 5'!H485</f>
        <v>0</v>
      </c>
      <c r="M26" s="1395">
        <f>M25-'КФО 5'!I485</f>
        <v>0</v>
      </c>
      <c r="N26" s="1395">
        <f>N25-'КФО 5'!J485</f>
        <v>0</v>
      </c>
      <c r="O26" s="636"/>
      <c r="P26" s="1324"/>
      <c r="Q26" s="672"/>
      <c r="R26" s="672"/>
      <c r="S26" s="672"/>
    </row>
    <row r="27" spans="1:19" ht="25.35" customHeight="1" thickBot="1">
      <c r="A27" s="1663" t="s">
        <v>572</v>
      </c>
      <c r="B27" s="1664"/>
      <c r="C27" s="1664"/>
      <c r="D27" s="1664"/>
      <c r="E27" s="1664"/>
      <c r="F27" s="1664"/>
      <c r="G27" s="1664"/>
      <c r="H27" s="1664"/>
      <c r="I27" s="636"/>
      <c r="J27" s="636"/>
      <c r="K27" s="636"/>
      <c r="L27" s="636"/>
    </row>
    <row r="28" spans="1:19" ht="31.65" customHeight="1">
      <c r="A28" s="707" t="s">
        <v>106</v>
      </c>
      <c r="B28" s="1667" t="s">
        <v>571</v>
      </c>
      <c r="C28" s="1657" t="str">
        <f>C10</f>
        <v>2024 год</v>
      </c>
      <c r="D28" s="1658"/>
      <c r="E28" s="1522" t="s">
        <v>558</v>
      </c>
      <c r="F28" s="687" t="s">
        <v>814</v>
      </c>
      <c r="G28" s="687" t="s">
        <v>1037</v>
      </c>
      <c r="H28" s="694" t="s">
        <v>557</v>
      </c>
      <c r="I28" s="636"/>
      <c r="J28" s="636"/>
      <c r="K28" s="636"/>
      <c r="L28" s="636"/>
    </row>
    <row r="29" spans="1:19" ht="19.5" customHeight="1">
      <c r="A29" s="708"/>
      <c r="B29" s="1668"/>
      <c r="C29" s="688" t="s">
        <v>555</v>
      </c>
      <c r="D29" s="689" t="s">
        <v>556</v>
      </c>
      <c r="E29" s="695" t="s">
        <v>555</v>
      </c>
      <c r="F29" s="693" t="s">
        <v>555</v>
      </c>
      <c r="G29" s="693" t="s">
        <v>555</v>
      </c>
      <c r="H29" s="837"/>
      <c r="I29" s="636"/>
      <c r="J29" s="636"/>
      <c r="K29" s="636"/>
      <c r="L29" s="636"/>
    </row>
    <row r="30" spans="1:19" ht="36">
      <c r="A30" s="1334">
        <v>1</v>
      </c>
      <c r="B30" s="1332" t="s">
        <v>570</v>
      </c>
      <c r="C30" s="726"/>
      <c r="D30" s="727"/>
      <c r="E30" s="726"/>
      <c r="F30" s="728"/>
      <c r="G30" s="728"/>
      <c r="H30" s="837"/>
      <c r="I30" s="636"/>
      <c r="J30" s="636"/>
      <c r="K30" s="636"/>
      <c r="L30" s="636"/>
    </row>
    <row r="31" spans="1:19" ht="108">
      <c r="A31" s="1334">
        <v>2</v>
      </c>
      <c r="B31" s="1332" t="s">
        <v>569</v>
      </c>
      <c r="C31" s="730"/>
      <c r="D31" s="731"/>
      <c r="E31" s="730"/>
      <c r="F31" s="732"/>
      <c r="G31" s="732"/>
      <c r="H31" s="837"/>
      <c r="I31" s="636"/>
      <c r="J31" s="636"/>
      <c r="K31" s="636"/>
      <c r="L31" s="636"/>
    </row>
    <row r="32" spans="1:19" ht="36">
      <c r="A32" s="1334">
        <v>3</v>
      </c>
      <c r="B32" s="1332" t="s">
        <v>568</v>
      </c>
      <c r="C32" s="730"/>
      <c r="D32" s="731"/>
      <c r="E32" s="730"/>
      <c r="F32" s="732"/>
      <c r="G32" s="732"/>
      <c r="H32" s="837"/>
      <c r="I32" s="636"/>
      <c r="J32" s="636"/>
      <c r="K32" s="636"/>
      <c r="L32" s="636"/>
    </row>
    <row r="33" spans="1:30" ht="72" hidden="1">
      <c r="A33" s="1334">
        <v>4</v>
      </c>
      <c r="B33" s="1332" t="s">
        <v>567</v>
      </c>
      <c r="C33" s="730"/>
      <c r="D33" s="731"/>
      <c r="E33" s="730"/>
      <c r="F33" s="732"/>
      <c r="G33" s="732"/>
      <c r="H33" s="837"/>
      <c r="I33" s="636"/>
      <c r="J33" s="636"/>
      <c r="K33" s="636"/>
      <c r="L33" s="636"/>
    </row>
    <row r="34" spans="1:30" ht="36" hidden="1">
      <c r="A34" s="1334">
        <v>5</v>
      </c>
      <c r="B34" s="1332" t="s">
        <v>566</v>
      </c>
      <c r="C34" s="730"/>
      <c r="D34" s="731"/>
      <c r="E34" s="730"/>
      <c r="F34" s="732"/>
      <c r="G34" s="732"/>
      <c r="H34" s="837"/>
      <c r="I34" s="636"/>
      <c r="J34" s="636"/>
      <c r="K34" s="636"/>
      <c r="L34" s="636"/>
    </row>
    <row r="35" spans="1:30" ht="61.5" customHeight="1">
      <c r="A35" s="1334">
        <v>4</v>
      </c>
      <c r="B35" s="1332" t="s">
        <v>565</v>
      </c>
      <c r="C35" s="730"/>
      <c r="D35" s="731"/>
      <c r="E35" s="730"/>
      <c r="F35" s="732"/>
      <c r="G35" s="732"/>
      <c r="H35" s="837"/>
      <c r="I35" s="636"/>
      <c r="J35" s="636"/>
      <c r="K35" s="636"/>
      <c r="L35" s="636"/>
    </row>
    <row r="36" spans="1:30" ht="72">
      <c r="A36" s="1334">
        <v>5</v>
      </c>
      <c r="B36" s="1332" t="s">
        <v>564</v>
      </c>
      <c r="C36" s="730"/>
      <c r="D36" s="731"/>
      <c r="E36" s="730"/>
      <c r="F36" s="732"/>
      <c r="G36" s="732"/>
      <c r="H36" s="837"/>
      <c r="I36" s="636"/>
      <c r="J36" s="636"/>
      <c r="K36" s="636"/>
      <c r="L36" s="636"/>
    </row>
    <row r="37" spans="1:30">
      <c r="A37" s="1334">
        <v>6</v>
      </c>
      <c r="B37" s="1332" t="s">
        <v>885</v>
      </c>
      <c r="C37" s="730"/>
      <c r="D37" s="731"/>
      <c r="E37" s="730"/>
      <c r="F37" s="732"/>
      <c r="G37" s="732"/>
      <c r="H37" s="837"/>
      <c r="I37" s="636"/>
      <c r="J37" s="636"/>
      <c r="K37" s="636"/>
      <c r="L37" s="636"/>
    </row>
    <row r="38" spans="1:30" hidden="1">
      <c r="A38" s="737">
        <v>9</v>
      </c>
      <c r="B38" s="723" t="s">
        <v>563</v>
      </c>
      <c r="C38" s="730"/>
      <c r="D38" s="731"/>
      <c r="E38" s="730"/>
      <c r="F38" s="732"/>
      <c r="G38" s="733"/>
      <c r="H38" s="729"/>
      <c r="I38" s="636"/>
      <c r="J38" s="636"/>
      <c r="K38" s="636"/>
      <c r="L38" s="636"/>
    </row>
    <row r="39" spans="1:30" ht="36" hidden="1">
      <c r="A39" s="737">
        <v>10</v>
      </c>
      <c r="B39" s="723" t="s">
        <v>562</v>
      </c>
      <c r="C39" s="730"/>
      <c r="D39" s="731"/>
      <c r="E39" s="730"/>
      <c r="F39" s="732"/>
      <c r="G39" s="733"/>
      <c r="H39" s="729"/>
      <c r="I39" s="636"/>
      <c r="J39" s="636"/>
      <c r="K39" s="636"/>
      <c r="L39" s="636"/>
    </row>
    <row r="40" spans="1:30" ht="18.149999999999999" hidden="1" customHeight="1">
      <c r="A40" s="737">
        <v>11</v>
      </c>
      <c r="B40" s="724" t="s">
        <v>561</v>
      </c>
      <c r="C40" s="730"/>
      <c r="D40" s="731"/>
      <c r="E40" s="730"/>
      <c r="F40" s="732"/>
      <c r="G40" s="733"/>
      <c r="H40" s="729"/>
      <c r="I40" s="636"/>
      <c r="J40" s="636"/>
      <c r="K40" s="636"/>
      <c r="L40" s="636"/>
    </row>
    <row r="41" spans="1:30" hidden="1">
      <c r="A41" s="737">
        <v>12</v>
      </c>
      <c r="B41" s="725"/>
      <c r="C41" s="730"/>
      <c r="D41" s="731"/>
      <c r="E41" s="730"/>
      <c r="F41" s="732"/>
      <c r="G41" s="733"/>
      <c r="H41" s="734"/>
      <c r="I41" s="636"/>
      <c r="J41" s="636"/>
      <c r="K41" s="636"/>
      <c r="L41" s="636"/>
    </row>
    <row r="42" spans="1:30" hidden="1">
      <c r="A42" s="737">
        <v>13</v>
      </c>
      <c r="B42" s="725"/>
      <c r="C42" s="730"/>
      <c r="D42" s="731"/>
      <c r="E42" s="730"/>
      <c r="F42" s="732"/>
      <c r="G42" s="733"/>
      <c r="H42" s="734"/>
      <c r="I42" s="636"/>
      <c r="J42" s="636"/>
      <c r="K42" s="636"/>
      <c r="L42" s="636"/>
    </row>
    <row r="43" spans="1:30" hidden="1">
      <c r="A43" s="737">
        <v>14</v>
      </c>
      <c r="B43" s="725"/>
      <c r="C43" s="730"/>
      <c r="D43" s="731"/>
      <c r="E43" s="730"/>
      <c r="F43" s="732"/>
      <c r="G43" s="733"/>
      <c r="H43" s="734"/>
      <c r="I43" s="636"/>
      <c r="J43" s="636"/>
      <c r="K43" s="636"/>
      <c r="L43" s="636"/>
    </row>
    <row r="44" spans="1:30" hidden="1">
      <c r="A44" s="737">
        <v>15</v>
      </c>
      <c r="B44" s="725"/>
      <c r="C44" s="730"/>
      <c r="D44" s="731"/>
      <c r="E44" s="730"/>
      <c r="F44" s="732"/>
      <c r="G44" s="733"/>
      <c r="H44" s="734"/>
      <c r="I44" s="636"/>
      <c r="J44" s="636"/>
      <c r="K44" s="636"/>
      <c r="L44" s="636"/>
    </row>
    <row r="45" spans="1:30" hidden="1">
      <c r="A45" s="737">
        <v>16</v>
      </c>
      <c r="B45" s="725"/>
      <c r="C45" s="730"/>
      <c r="D45" s="731"/>
      <c r="E45" s="730"/>
      <c r="F45" s="732"/>
      <c r="G45" s="733"/>
      <c r="H45" s="734"/>
      <c r="I45" s="636"/>
      <c r="J45" s="636"/>
      <c r="K45" s="636"/>
      <c r="L45" s="636"/>
    </row>
    <row r="46" spans="1:30" ht="18.600000000000001" thickBot="1">
      <c r="A46" s="709"/>
      <c r="B46" s="710" t="s">
        <v>338</v>
      </c>
      <c r="C46" s="690">
        <f>SUM(C30:C45)</f>
        <v>0</v>
      </c>
      <c r="D46" s="692">
        <f>SUM(D30:D45)</f>
        <v>0</v>
      </c>
      <c r="E46" s="690">
        <f>SUM(E30:E45)</f>
        <v>0</v>
      </c>
      <c r="F46" s="691">
        <f>SUM(F30:F45)</f>
        <v>0</v>
      </c>
      <c r="G46" s="691">
        <f>SUM(G30:G45)</f>
        <v>0</v>
      </c>
      <c r="H46" s="839"/>
      <c r="I46" s="636"/>
      <c r="J46" s="636"/>
      <c r="K46" s="636"/>
      <c r="L46" s="636"/>
    </row>
    <row r="47" spans="1:30">
      <c r="A47" s="646"/>
      <c r="B47" s="646"/>
      <c r="C47" s="646"/>
      <c r="D47" s="646"/>
      <c r="E47" s="646"/>
      <c r="F47" s="646"/>
      <c r="G47" s="646"/>
      <c r="H47" s="646"/>
      <c r="I47" s="646"/>
      <c r="J47" s="646"/>
      <c r="K47" s="646"/>
      <c r="L47" s="646"/>
    </row>
    <row r="48" spans="1:30" ht="21.9" customHeight="1" thickBot="1">
      <c r="A48" s="1679" t="s">
        <v>560</v>
      </c>
      <c r="B48" s="1679"/>
      <c r="C48" s="1679"/>
      <c r="D48" s="1679"/>
      <c r="E48" s="1679"/>
      <c r="F48" s="1679"/>
      <c r="G48" s="1679"/>
      <c r="H48" s="1679"/>
      <c r="I48" s="641"/>
      <c r="J48" s="641"/>
      <c r="K48" s="641"/>
      <c r="L48" s="641"/>
      <c r="M48" s="641"/>
      <c r="N48" s="641"/>
      <c r="O48" s="641"/>
      <c r="P48" s="1286"/>
      <c r="Q48" s="641"/>
      <c r="R48" s="641"/>
      <c r="S48" s="641"/>
      <c r="T48" s="641"/>
      <c r="U48" s="641"/>
      <c r="V48" s="641"/>
      <c r="W48" s="641"/>
      <c r="X48" s="641"/>
      <c r="Y48" s="641"/>
      <c r="Z48" s="641"/>
      <c r="AA48" s="638"/>
      <c r="AB48" s="638"/>
      <c r="AC48" s="638"/>
      <c r="AD48" s="637"/>
    </row>
    <row r="49" spans="1:30">
      <c r="A49" s="1653" t="s">
        <v>106</v>
      </c>
      <c r="B49" s="1655" t="s">
        <v>0</v>
      </c>
      <c r="C49" s="1657" t="str">
        <f>C10</f>
        <v>2024 год</v>
      </c>
      <c r="D49" s="1658"/>
      <c r="E49" s="1134" t="str">
        <f>E28</f>
        <v>2025 год</v>
      </c>
      <c r="F49" s="1134" t="str">
        <f t="shared" ref="F49:G49" si="0">F28</f>
        <v>2026 год</v>
      </c>
      <c r="G49" s="1130" t="str">
        <f t="shared" si="0"/>
        <v>2027 год</v>
      </c>
      <c r="H49" s="694" t="s">
        <v>557</v>
      </c>
      <c r="I49" s="641"/>
      <c r="J49" s="641"/>
      <c r="K49" s="641"/>
      <c r="L49" s="644"/>
      <c r="N49" s="636"/>
      <c r="O49" s="636"/>
      <c r="P49" s="636"/>
      <c r="R49" s="638"/>
      <c r="T49" s="638"/>
      <c r="V49" s="638"/>
      <c r="W49" s="638"/>
      <c r="X49" s="638"/>
      <c r="AA49" s="638"/>
      <c r="AB49" s="638"/>
      <c r="AC49" s="638"/>
      <c r="AD49" s="637"/>
    </row>
    <row r="50" spans="1:30" ht="32.25" customHeight="1">
      <c r="A50" s="1654"/>
      <c r="B50" s="1656"/>
      <c r="C50" s="688" t="s">
        <v>555</v>
      </c>
      <c r="D50" s="689" t="s">
        <v>556</v>
      </c>
      <c r="E50" s="1135" t="s">
        <v>555</v>
      </c>
      <c r="F50" s="1135" t="s">
        <v>555</v>
      </c>
      <c r="G50" s="1139" t="s">
        <v>555</v>
      </c>
      <c r="H50" s="837"/>
      <c r="I50" s="645"/>
      <c r="J50" s="641"/>
      <c r="K50" s="641"/>
      <c r="L50" s="644"/>
      <c r="N50" s="636"/>
      <c r="O50" s="636"/>
      <c r="P50" s="636"/>
      <c r="R50" s="638"/>
      <c r="T50" s="638"/>
      <c r="V50" s="638"/>
      <c r="W50" s="638"/>
      <c r="X50" s="638"/>
      <c r="AA50" s="638"/>
      <c r="AB50" s="638"/>
      <c r="AC50" s="638"/>
      <c r="AD50" s="637"/>
    </row>
    <row r="51" spans="1:30" ht="52.8">
      <c r="A51" s="701">
        <v>1</v>
      </c>
      <c r="B51" s="703" t="s">
        <v>740</v>
      </c>
      <c r="C51" s="706"/>
      <c r="D51" s="696"/>
      <c r="E51" s="1136">
        <f>'КФО 2'!H16+'КФО 2'!H23</f>
        <v>520800</v>
      </c>
      <c r="F51" s="1136">
        <f>'КФО 2'!I16+'КФО 2'!I23</f>
        <v>520800</v>
      </c>
      <c r="G51" s="1131">
        <f>'КФО 2'!J16+'КФО 2'!J23</f>
        <v>520800</v>
      </c>
      <c r="H51" s="696" t="s">
        <v>886</v>
      </c>
      <c r="I51" s="640"/>
      <c r="J51" s="641"/>
      <c r="K51" s="641"/>
      <c r="L51" s="643"/>
      <c r="N51" s="636"/>
      <c r="O51" s="636"/>
      <c r="P51" s="636"/>
      <c r="R51" s="638"/>
      <c r="T51" s="638"/>
      <c r="V51" s="638"/>
      <c r="W51" s="638"/>
      <c r="X51" s="638"/>
      <c r="AA51" s="638"/>
      <c r="AB51" s="638"/>
      <c r="AC51" s="638"/>
      <c r="AD51" s="637"/>
    </row>
    <row r="52" spans="1:30">
      <c r="A52" s="701">
        <v>2</v>
      </c>
      <c r="B52" s="704">
        <v>212</v>
      </c>
      <c r="C52" s="697"/>
      <c r="D52" s="698"/>
      <c r="E52" s="1137">
        <f>'КФО 2'!H51</f>
        <v>0</v>
      </c>
      <c r="F52" s="1137">
        <f>'КФО 2'!I51</f>
        <v>0</v>
      </c>
      <c r="G52" s="1132">
        <f>'КФО 2'!J51</f>
        <v>0</v>
      </c>
      <c r="H52" s="698"/>
      <c r="I52" s="640"/>
      <c r="J52" s="641"/>
      <c r="K52" s="641"/>
      <c r="L52" s="642"/>
      <c r="N52" s="636"/>
      <c r="O52" s="636"/>
      <c r="P52" s="636"/>
      <c r="R52" s="638"/>
      <c r="T52" s="638"/>
      <c r="V52" s="638"/>
      <c r="W52" s="638"/>
      <c r="X52" s="638"/>
      <c r="AA52" s="638"/>
      <c r="AB52" s="638"/>
      <c r="AC52" s="638"/>
      <c r="AD52" s="637"/>
    </row>
    <row r="53" spans="1:30">
      <c r="A53" s="701">
        <v>3</v>
      </c>
      <c r="B53" s="704">
        <v>291</v>
      </c>
      <c r="C53" s="697"/>
      <c r="D53" s="698"/>
      <c r="E53" s="1137">
        <f>'КФО 2'!H89+'КФО 2'!H97+'КФО 2'!H109</f>
        <v>15000</v>
      </c>
      <c r="F53" s="1137">
        <f>'КФО 2'!I89+'КФО 2'!I97+'КФО 2'!I109</f>
        <v>0</v>
      </c>
      <c r="G53" s="1132">
        <f>'КФО 2'!J89+'КФО 2'!J97+'КФО 2'!J109</f>
        <v>0</v>
      </c>
      <c r="H53" s="698"/>
      <c r="I53" s="640"/>
      <c r="J53" s="641"/>
      <c r="K53" s="641"/>
      <c r="L53" s="642"/>
      <c r="N53" s="636"/>
      <c r="O53" s="636"/>
      <c r="P53" s="636"/>
      <c r="R53" s="638"/>
      <c r="T53" s="638"/>
      <c r="V53" s="638"/>
      <c r="W53" s="638"/>
      <c r="X53" s="638"/>
      <c r="AA53" s="638"/>
      <c r="AB53" s="638"/>
      <c r="AC53" s="638"/>
      <c r="AD53" s="637"/>
    </row>
    <row r="54" spans="1:30">
      <c r="A54" s="701">
        <v>4</v>
      </c>
      <c r="B54" s="704">
        <v>221</v>
      </c>
      <c r="C54" s="697"/>
      <c r="D54" s="698"/>
      <c r="E54" s="1137">
        <f>'КФО 2'!H171</f>
        <v>15000</v>
      </c>
      <c r="F54" s="1137">
        <f>'КФО 2'!I171</f>
        <v>0</v>
      </c>
      <c r="G54" s="1132">
        <f>'КФО 2'!J171</f>
        <v>0</v>
      </c>
      <c r="H54" s="698"/>
      <c r="I54" s="640"/>
      <c r="J54" s="641"/>
      <c r="K54" s="641"/>
      <c r="L54" s="642"/>
      <c r="N54" s="636"/>
      <c r="O54" s="636"/>
      <c r="P54" s="636"/>
      <c r="R54" s="638"/>
      <c r="T54" s="638"/>
      <c r="V54" s="638"/>
      <c r="W54" s="638"/>
      <c r="X54" s="638"/>
      <c r="AA54" s="638"/>
      <c r="AB54" s="638"/>
      <c r="AC54" s="638"/>
      <c r="AD54" s="637"/>
    </row>
    <row r="55" spans="1:30">
      <c r="A55" s="701">
        <v>5</v>
      </c>
      <c r="B55" s="704">
        <v>222</v>
      </c>
      <c r="C55" s="697"/>
      <c r="D55" s="698"/>
      <c r="E55" s="1137">
        <f>'КФО 2'!H180</f>
        <v>0</v>
      </c>
      <c r="F55" s="1137">
        <f>'КФО 2'!I180</f>
        <v>0</v>
      </c>
      <c r="G55" s="1132">
        <f>'КФО 2'!J180</f>
        <v>0</v>
      </c>
      <c r="H55" s="698"/>
      <c r="I55" s="640"/>
      <c r="J55" s="641"/>
      <c r="K55" s="641"/>
      <c r="L55" s="642"/>
      <c r="N55" s="636"/>
      <c r="O55" s="636"/>
      <c r="P55" s="636"/>
      <c r="R55" s="638"/>
      <c r="T55" s="638"/>
      <c r="V55" s="638"/>
      <c r="W55" s="638"/>
      <c r="X55" s="638"/>
      <c r="AA55" s="638"/>
      <c r="AB55" s="638"/>
      <c r="AC55" s="638"/>
      <c r="AD55" s="637"/>
    </row>
    <row r="56" spans="1:30">
      <c r="A56" s="701">
        <v>6</v>
      </c>
      <c r="B56" s="704">
        <v>223</v>
      </c>
      <c r="C56" s="697"/>
      <c r="D56" s="698"/>
      <c r="E56" s="1137">
        <f>'КФО 2'!H154+'КФО 2'!H191</f>
        <v>75000</v>
      </c>
      <c r="F56" s="1137">
        <f>'КФО 2'!I154+'КФО 2'!I191</f>
        <v>0</v>
      </c>
      <c r="G56" s="1132">
        <f>'КФО 2'!J154+'КФО 2'!J191</f>
        <v>0</v>
      </c>
      <c r="H56" s="698"/>
      <c r="I56" s="640"/>
      <c r="J56" s="641"/>
      <c r="K56" s="641"/>
      <c r="L56" s="642"/>
      <c r="N56" s="636"/>
      <c r="O56" s="636"/>
      <c r="P56" s="636"/>
      <c r="R56" s="638"/>
      <c r="T56" s="638"/>
      <c r="V56" s="638"/>
      <c r="W56" s="638"/>
      <c r="X56" s="638"/>
      <c r="AA56" s="638"/>
      <c r="AB56" s="638"/>
      <c r="AC56" s="638"/>
      <c r="AD56" s="637"/>
    </row>
    <row r="57" spans="1:30">
      <c r="A57" s="701">
        <v>7</v>
      </c>
      <c r="B57" s="704">
        <v>224</v>
      </c>
      <c r="C57" s="697"/>
      <c r="D57" s="698"/>
      <c r="E57" s="1137">
        <f>'КФО 2'!H200</f>
        <v>0</v>
      </c>
      <c r="F57" s="1137">
        <f>'КФО 2'!I200</f>
        <v>0</v>
      </c>
      <c r="G57" s="1132">
        <f>'КФО 2'!J200</f>
        <v>0</v>
      </c>
      <c r="H57" s="698"/>
      <c r="I57" s="640"/>
      <c r="J57" s="641"/>
      <c r="K57" s="641"/>
      <c r="L57" s="642"/>
      <c r="N57" s="636"/>
      <c r="O57" s="636"/>
      <c r="P57" s="636"/>
      <c r="R57" s="638"/>
      <c r="T57" s="638"/>
      <c r="V57" s="638"/>
      <c r="W57" s="638"/>
      <c r="X57" s="638"/>
      <c r="AA57" s="638"/>
      <c r="AB57" s="638"/>
      <c r="AC57" s="638"/>
      <c r="AD57" s="637"/>
    </row>
    <row r="58" spans="1:30" ht="54">
      <c r="A58" s="701">
        <v>8</v>
      </c>
      <c r="B58" s="704">
        <v>225</v>
      </c>
      <c r="C58" s="697"/>
      <c r="D58" s="698"/>
      <c r="E58" s="1137">
        <f>'КФО 2'!H288</f>
        <v>155000</v>
      </c>
      <c r="F58" s="1137">
        <f>'КФО 2'!I288</f>
        <v>155000</v>
      </c>
      <c r="G58" s="1132">
        <f>'КФО 2'!J288</f>
        <v>155000</v>
      </c>
      <c r="H58" s="698" t="s">
        <v>888</v>
      </c>
      <c r="I58" s="640"/>
      <c r="J58" s="641"/>
      <c r="K58" s="641"/>
      <c r="L58" s="642"/>
      <c r="N58" s="636"/>
      <c r="O58" s="636"/>
      <c r="P58" s="636"/>
      <c r="R58" s="638"/>
      <c r="T58" s="638"/>
      <c r="V58" s="638"/>
      <c r="W58" s="638"/>
      <c r="X58" s="638"/>
      <c r="AA58" s="638"/>
      <c r="AB58" s="638"/>
      <c r="AC58" s="638"/>
      <c r="AD58" s="637"/>
    </row>
    <row r="59" spans="1:30">
      <c r="A59" s="701">
        <v>9</v>
      </c>
      <c r="B59" s="704">
        <v>226</v>
      </c>
      <c r="C59" s="697"/>
      <c r="D59" s="698"/>
      <c r="E59" s="1137">
        <f>'КФО 2'!H391</f>
        <v>104000</v>
      </c>
      <c r="F59" s="1137">
        <f>'КФО 2'!I391</f>
        <v>104000</v>
      </c>
      <c r="G59" s="1132">
        <f>'КФО 2'!J391</f>
        <v>104000</v>
      </c>
      <c r="H59" s="698"/>
      <c r="I59" s="640"/>
      <c r="J59" s="641"/>
      <c r="K59" s="641"/>
      <c r="L59" s="640"/>
      <c r="N59" s="636"/>
      <c r="O59" s="636"/>
      <c r="P59" s="636"/>
      <c r="R59" s="638"/>
      <c r="T59" s="638"/>
      <c r="V59" s="638"/>
      <c r="W59" s="638"/>
      <c r="X59" s="638"/>
      <c r="AA59" s="638"/>
      <c r="AB59" s="638"/>
      <c r="AC59" s="638"/>
      <c r="AD59" s="637"/>
    </row>
    <row r="60" spans="1:30">
      <c r="A60" s="701">
        <v>10</v>
      </c>
      <c r="B60" s="704">
        <v>290</v>
      </c>
      <c r="C60" s="697"/>
      <c r="D60" s="698"/>
      <c r="E60" s="1137">
        <f>'КФО 2'!H404</f>
        <v>0</v>
      </c>
      <c r="F60" s="1137">
        <f>'КФО 2'!I404</f>
        <v>0</v>
      </c>
      <c r="G60" s="1132">
        <f>'КФО 2'!J404</f>
        <v>0</v>
      </c>
      <c r="H60" s="698"/>
      <c r="I60" s="640"/>
      <c r="J60" s="641"/>
      <c r="K60" s="641"/>
      <c r="L60" s="640"/>
      <c r="N60" s="636"/>
      <c r="O60" s="636"/>
      <c r="P60" s="636"/>
      <c r="R60" s="638"/>
      <c r="T60" s="638"/>
      <c r="V60" s="638"/>
      <c r="W60" s="638"/>
      <c r="X60" s="638"/>
      <c r="AA60" s="638"/>
      <c r="AB60" s="638"/>
      <c r="AC60" s="638"/>
      <c r="AD60" s="637"/>
    </row>
    <row r="61" spans="1:30" ht="72">
      <c r="A61" s="701">
        <v>11</v>
      </c>
      <c r="B61" s="1333">
        <v>310</v>
      </c>
      <c r="C61" s="697"/>
      <c r="D61" s="698"/>
      <c r="E61" s="1137">
        <f>'КФО 2'!H526</f>
        <v>193832.33000000002</v>
      </c>
      <c r="F61" s="1137">
        <f>'КФО 2'!I526</f>
        <v>250000</v>
      </c>
      <c r="G61" s="1132">
        <f>'КФО 2'!J526</f>
        <v>250000</v>
      </c>
      <c r="H61" s="698" t="s">
        <v>887</v>
      </c>
      <c r="I61" s="640"/>
      <c r="J61" s="640"/>
      <c r="K61" s="640"/>
      <c r="L61" s="640"/>
      <c r="N61" s="636"/>
      <c r="O61" s="636"/>
      <c r="P61" s="636"/>
      <c r="R61" s="638"/>
      <c r="T61" s="638"/>
      <c r="V61" s="638"/>
      <c r="W61" s="638"/>
      <c r="X61" s="638"/>
      <c r="AA61" s="638"/>
      <c r="AB61" s="638"/>
      <c r="AC61" s="638"/>
      <c r="AD61" s="637"/>
    </row>
    <row r="62" spans="1:30" ht="25.35" customHeight="1">
      <c r="A62" s="701">
        <v>12</v>
      </c>
      <c r="B62" s="1333" t="s">
        <v>597</v>
      </c>
      <c r="C62" s="697"/>
      <c r="D62" s="698"/>
      <c r="E62" s="1137">
        <f>'КФО 2'!H938</f>
        <v>5321057.91</v>
      </c>
      <c r="F62" s="1137">
        <f>'КФО 2'!I938</f>
        <v>4866593</v>
      </c>
      <c r="G62" s="1132">
        <f>'КФО 2'!J938</f>
        <v>4866593</v>
      </c>
      <c r="H62" s="698" t="s">
        <v>889</v>
      </c>
      <c r="I62" s="640"/>
      <c r="J62" s="640"/>
      <c r="K62" s="640"/>
      <c r="L62" s="640"/>
      <c r="N62" s="636"/>
      <c r="O62" s="636"/>
      <c r="P62" s="636"/>
      <c r="R62" s="638"/>
      <c r="T62" s="638"/>
      <c r="V62" s="638"/>
      <c r="W62" s="638"/>
      <c r="X62" s="638"/>
      <c r="AA62" s="638"/>
      <c r="AB62" s="638"/>
      <c r="AC62" s="638"/>
      <c r="AD62" s="637"/>
    </row>
    <row r="63" spans="1:30" ht="90">
      <c r="A63" s="701">
        <v>13</v>
      </c>
      <c r="B63" s="1333">
        <v>340</v>
      </c>
      <c r="C63" s="697"/>
      <c r="D63" s="698"/>
      <c r="E63" s="1137">
        <f>'КФО 2'!H940-'КФО 2'!H938</f>
        <v>530140</v>
      </c>
      <c r="F63" s="1137">
        <f>'КФО 2'!I940-'КФО 2'!I938</f>
        <v>470200</v>
      </c>
      <c r="G63" s="1132">
        <f>'КФО 2'!J940-'КФО 2'!J938</f>
        <v>470200</v>
      </c>
      <c r="H63" s="698" t="s">
        <v>890</v>
      </c>
      <c r="I63" s="640"/>
      <c r="J63" s="640"/>
      <c r="K63" s="640"/>
      <c r="L63" s="640"/>
      <c r="N63" s="636"/>
      <c r="O63" s="636"/>
      <c r="P63" s="636"/>
      <c r="R63" s="638"/>
      <c r="T63" s="638"/>
      <c r="V63" s="638"/>
      <c r="W63" s="638"/>
      <c r="X63" s="638"/>
      <c r="AA63" s="638"/>
      <c r="AB63" s="638"/>
      <c r="AC63" s="638"/>
      <c r="AD63" s="637"/>
    </row>
    <row r="64" spans="1:30" ht="27.15" customHeight="1" thickBot="1">
      <c r="A64" s="702"/>
      <c r="B64" s="705" t="s">
        <v>71</v>
      </c>
      <c r="C64" s="699">
        <f>SUM(C51:C63)</f>
        <v>0</v>
      </c>
      <c r="D64" s="700">
        <f>SUM(D51:D63)</f>
        <v>0</v>
      </c>
      <c r="E64" s="1138">
        <f>SUM(E51:E63)</f>
        <v>6929830.2400000002</v>
      </c>
      <c r="F64" s="1138">
        <f>SUM(F51:F63)</f>
        <v>6366593</v>
      </c>
      <c r="G64" s="1133">
        <f>SUM(G51:G63)</f>
        <v>6366593</v>
      </c>
      <c r="H64" s="838"/>
      <c r="I64" s="640"/>
      <c r="J64" s="640"/>
      <c r="K64" s="640"/>
      <c r="L64" s="640"/>
      <c r="N64" s="636"/>
      <c r="O64" s="636"/>
      <c r="P64" s="636"/>
      <c r="R64" s="638"/>
      <c r="T64" s="638"/>
      <c r="V64" s="638"/>
      <c r="W64" s="638"/>
      <c r="X64" s="638"/>
      <c r="AA64" s="638"/>
      <c r="AB64" s="638"/>
      <c r="AC64" s="638"/>
      <c r="AD64" s="637"/>
    </row>
    <row r="65" spans="2:19" hidden="1">
      <c r="I65" s="640"/>
      <c r="J65" s="640"/>
      <c r="K65" s="640"/>
      <c r="L65" s="640"/>
    </row>
    <row r="66" spans="2:19">
      <c r="E66" s="1044">
        <f>E64-'КФО 2'!H951</f>
        <v>0</v>
      </c>
      <c r="F66" s="1044">
        <f>F64-'КФО 2'!I951</f>
        <v>0</v>
      </c>
      <c r="G66" s="1044">
        <f>G64-'КФО 2'!J951</f>
        <v>0</v>
      </c>
    </row>
    <row r="67" spans="2:19">
      <c r="B67" s="1258" t="s">
        <v>94</v>
      </c>
      <c r="C67" s="1259"/>
      <c r="D67" s="1260"/>
    </row>
    <row r="68" spans="2:19" ht="19.8" customHeight="1">
      <c r="B68" s="1261"/>
      <c r="C68" s="1262" t="s">
        <v>865</v>
      </c>
    </row>
    <row r="69" spans="2:19">
      <c r="B69" s="1258" t="s">
        <v>866</v>
      </c>
      <c r="C69" s="1259"/>
      <c r="D69" s="1260"/>
    </row>
    <row r="70" spans="2:19" ht="19.8" customHeight="1">
      <c r="B70" s="638"/>
      <c r="C70" s="1262" t="s">
        <v>865</v>
      </c>
    </row>
    <row r="71" spans="2:19">
      <c r="C71" s="639"/>
      <c r="D71" s="639"/>
      <c r="E71" s="639"/>
      <c r="F71" s="639"/>
      <c r="G71" s="639"/>
      <c r="H71" s="639"/>
      <c r="I71" s="639"/>
      <c r="J71" s="639"/>
      <c r="K71" s="639"/>
      <c r="L71" s="636"/>
      <c r="N71" s="636"/>
      <c r="O71" s="636"/>
      <c r="P71" s="636"/>
      <c r="S71" s="636"/>
    </row>
    <row r="72" spans="2:19">
      <c r="C72" s="639"/>
      <c r="D72" s="639"/>
      <c r="E72" s="639"/>
      <c r="F72" s="639"/>
      <c r="G72" s="639"/>
      <c r="H72" s="639"/>
      <c r="I72" s="639"/>
      <c r="J72" s="639"/>
      <c r="K72" s="639"/>
      <c r="L72" s="636"/>
      <c r="N72" s="636"/>
      <c r="O72" s="636"/>
      <c r="P72" s="636"/>
      <c r="S72" s="636"/>
    </row>
  </sheetData>
  <sheetProtection password="CA5A" sheet="1" objects="1" scenarios="1" formatCells="0" formatColumns="0" formatRows="0" insertRows="0"/>
  <mergeCells count="40">
    <mergeCell ref="A48:H48"/>
    <mergeCell ref="A6:C6"/>
    <mergeCell ref="A1:O1"/>
    <mergeCell ref="A4:C4"/>
    <mergeCell ref="A5:C5"/>
    <mergeCell ref="A7:C7"/>
    <mergeCell ref="A8:C8"/>
    <mergeCell ref="A9:A11"/>
    <mergeCell ref="B9:G9"/>
    <mergeCell ref="H9:O9"/>
    <mergeCell ref="B10:B11"/>
    <mergeCell ref="C10:D10"/>
    <mergeCell ref="E10:F10"/>
    <mergeCell ref="G10:G11"/>
    <mergeCell ref="E16:F16"/>
    <mergeCell ref="E17:F17"/>
    <mergeCell ref="E18:F18"/>
    <mergeCell ref="H10:H11"/>
    <mergeCell ref="O10:O11"/>
    <mergeCell ref="E11:F11"/>
    <mergeCell ref="E12:F12"/>
    <mergeCell ref="E13:F13"/>
    <mergeCell ref="I10:I11"/>
    <mergeCell ref="J10:K10"/>
    <mergeCell ref="B2:J2"/>
    <mergeCell ref="B3:J3"/>
    <mergeCell ref="A49:A50"/>
    <mergeCell ref="B49:B50"/>
    <mergeCell ref="C49:D49"/>
    <mergeCell ref="E20:F20"/>
    <mergeCell ref="E22:F22"/>
    <mergeCell ref="E23:F23"/>
    <mergeCell ref="E24:F24"/>
    <mergeCell ref="E25:F25"/>
    <mergeCell ref="A27:H27"/>
    <mergeCell ref="E14:F14"/>
    <mergeCell ref="E15:F15"/>
    <mergeCell ref="B28:B29"/>
    <mergeCell ref="C28:D28"/>
    <mergeCell ref="E19:F19"/>
  </mergeCells>
  <printOptions horizontalCentered="1"/>
  <pageMargins left="0.15748031496062992" right="0.15748031496062992" top="0.23622047244094491" bottom="0.27559055118110237" header="0.15748031496062992" footer="0.15748031496062992"/>
  <pageSetup paperSize="9" scale="40" fitToHeight="4" orientation="landscape" r:id="rId1"/>
  <rowBreaks count="1" manualBreakCount="1">
    <brk id="3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AG1003"/>
  <sheetViews>
    <sheetView view="pageBreakPreview" topLeftCell="A406" zoomScale="80" zoomScaleSheetLayoutView="80" workbookViewId="0">
      <selection activeCell="F425" sqref="F425"/>
    </sheetView>
  </sheetViews>
  <sheetFormatPr defaultRowHeight="14.4"/>
  <cols>
    <col min="1" max="1" width="4.5546875" customWidth="1"/>
    <col min="2" max="2" width="7.88671875" customWidth="1"/>
    <col min="3" max="3" width="18.6640625" customWidth="1"/>
    <col min="4" max="4" width="26.109375" customWidth="1"/>
    <col min="5" max="5" width="13.88671875" customWidth="1"/>
    <col min="6" max="6" width="13.44140625" customWidth="1"/>
    <col min="7" max="7" width="15.109375" customWidth="1"/>
    <col min="8" max="8" width="17.88671875" customWidth="1"/>
    <col min="9" max="9" width="17.109375" customWidth="1"/>
    <col min="10" max="10" width="16.6640625" customWidth="1"/>
    <col min="11" max="11" width="16" customWidth="1"/>
    <col min="12" max="12" width="13.6640625" customWidth="1"/>
    <col min="13" max="13" width="20.6640625" customWidth="1"/>
    <col min="14" max="14" width="15.33203125" customWidth="1"/>
    <col min="15" max="17" width="8.88671875" customWidth="1"/>
    <col min="18" max="18" width="9.109375" style="48" bestFit="1" customWidth="1"/>
    <col min="19" max="19" width="10.44140625" style="48" bestFit="1" customWidth="1"/>
    <col min="20" max="30" width="8.88671875" style="48"/>
    <col min="31" max="31" width="17.88671875" style="48" customWidth="1"/>
    <col min="32" max="32" width="14.5546875" style="48" customWidth="1"/>
  </cols>
  <sheetData>
    <row r="1" spans="1:32" ht="12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32" ht="19.2" customHeight="1">
      <c r="A2" s="117"/>
      <c r="B2" s="117"/>
      <c r="C2" s="1788" t="s">
        <v>165</v>
      </c>
      <c r="D2" s="1788"/>
      <c r="E2" s="1788"/>
      <c r="F2" s="1788"/>
      <c r="G2" s="1788"/>
      <c r="H2" s="1788"/>
      <c r="I2" s="1788"/>
      <c r="J2" s="1790" t="s">
        <v>489</v>
      </c>
    </row>
    <row r="3" spans="1:32" ht="19.2" customHeight="1">
      <c r="A3" s="118"/>
      <c r="B3" s="118"/>
      <c r="C3" s="119"/>
      <c r="D3" s="119"/>
      <c r="E3" s="131" t="s">
        <v>166</v>
      </c>
      <c r="F3" s="131" t="str">
        <f>'КФО 4'!F3</f>
        <v>20 24</v>
      </c>
      <c r="G3" s="120" t="s">
        <v>167</v>
      </c>
      <c r="H3" s="119"/>
      <c r="I3" s="119"/>
      <c r="J3" s="1791"/>
    </row>
    <row r="4" spans="1:32" ht="19.2" customHeight="1">
      <c r="A4" s="118"/>
      <c r="B4" s="118"/>
      <c r="C4" s="119"/>
      <c r="D4" s="1788" t="str">
        <f>'КФО 4'!D4:H4</f>
        <v>и  плановый период   2025  -  2026 г.г.</v>
      </c>
      <c r="E4" s="1788"/>
      <c r="F4" s="1788"/>
      <c r="G4" s="1788"/>
      <c r="H4" s="1788"/>
      <c r="I4" s="119"/>
      <c r="J4" s="117"/>
    </row>
    <row r="5" spans="1:32" ht="18" customHeight="1">
      <c r="A5" s="118"/>
      <c r="B5" s="1792" t="s">
        <v>175</v>
      </c>
      <c r="C5" s="1792"/>
      <c r="D5" s="1792"/>
      <c r="E5" s="1792"/>
      <c r="F5" s="1792"/>
      <c r="G5" s="1792"/>
      <c r="H5" s="1792"/>
      <c r="I5" s="1792"/>
      <c r="J5" s="1792"/>
    </row>
    <row r="6" spans="1:32" ht="12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32" ht="21.9" customHeight="1">
      <c r="A7" s="118"/>
      <c r="B7" s="1795" t="str">
        <f>'КФО 4'!B7:I7</f>
        <v>Муниципальное бюджетное дошкольное образовательное учреждение "Детский сад № 45"</v>
      </c>
      <c r="C7" s="1795"/>
      <c r="D7" s="1795"/>
      <c r="E7" s="1795"/>
      <c r="F7" s="1795"/>
      <c r="G7" s="1795"/>
      <c r="H7" s="1795"/>
      <c r="I7" s="1795"/>
      <c r="J7" s="1795"/>
    </row>
    <row r="8" spans="1:32" ht="15.6">
      <c r="A8" s="118"/>
      <c r="B8" s="118"/>
      <c r="C8" s="1793" t="s">
        <v>169</v>
      </c>
      <c r="D8" s="1793"/>
      <c r="E8" s="1793"/>
      <c r="F8" s="1793"/>
      <c r="G8" s="1793"/>
      <c r="H8" s="1793"/>
      <c r="I8" s="1793"/>
      <c r="J8" s="118"/>
    </row>
    <row r="9" spans="1:32" ht="12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32" ht="21.9" customHeight="1">
      <c r="A10" s="37"/>
      <c r="B10" s="37"/>
      <c r="C10" s="41" t="s">
        <v>170</v>
      </c>
      <c r="D10" s="40"/>
      <c r="E10" s="51" t="s">
        <v>1080</v>
      </c>
      <c r="F10" s="52" t="s">
        <v>1081</v>
      </c>
      <c r="G10" s="53" t="s">
        <v>805</v>
      </c>
      <c r="H10" s="43" t="s">
        <v>171</v>
      </c>
      <c r="I10" s="40"/>
      <c r="J10" s="37"/>
    </row>
    <row r="11" spans="1:32" ht="15" customHeight="1">
      <c r="A11" s="37"/>
      <c r="B11" s="37"/>
      <c r="C11" s="37"/>
      <c r="D11" s="37"/>
      <c r="E11" s="42" t="s">
        <v>196</v>
      </c>
      <c r="F11" s="42" t="s">
        <v>197</v>
      </c>
      <c r="G11" s="42" t="s">
        <v>198</v>
      </c>
      <c r="H11" s="37"/>
      <c r="I11" s="37"/>
      <c r="J11" s="37"/>
    </row>
    <row r="12" spans="1:32" ht="21.9" customHeight="1">
      <c r="A12" s="1789" t="s">
        <v>99</v>
      </c>
      <c r="B12" s="1789"/>
      <c r="C12" s="1789"/>
      <c r="D12" s="1789"/>
      <c r="E12" s="1789"/>
      <c r="F12" s="1789"/>
      <c r="G12" s="1789"/>
      <c r="H12" s="1789"/>
      <c r="I12" s="1789"/>
      <c r="J12" s="1789"/>
    </row>
    <row r="13" spans="1:32" ht="21.9" customHeight="1">
      <c r="A13" s="1749" t="s">
        <v>0</v>
      </c>
      <c r="B13" s="1749"/>
      <c r="C13" s="1749" t="s">
        <v>77</v>
      </c>
      <c r="D13" s="1749"/>
      <c r="E13" s="1749"/>
      <c r="F13" s="1749"/>
      <c r="G13" s="1749"/>
      <c r="H13" s="1749" t="s">
        <v>104</v>
      </c>
      <c r="I13" s="1749"/>
      <c r="J13" s="1749"/>
      <c r="K13" s="48"/>
      <c r="L13" s="48"/>
      <c r="M13" s="48"/>
      <c r="N13" s="48"/>
      <c r="O13" s="48"/>
      <c r="P13" s="48"/>
      <c r="R13" s="1760" t="s">
        <v>633</v>
      </c>
      <c r="S13" s="1761"/>
      <c r="T13" s="1761"/>
      <c r="U13" s="1761"/>
      <c r="V13" s="1761"/>
      <c r="W13" s="1761"/>
      <c r="X13" s="1761"/>
      <c r="Y13" s="1761"/>
      <c r="Z13" s="1761"/>
      <c r="AA13" s="1761"/>
      <c r="AB13" s="1761"/>
      <c r="AC13" s="1761"/>
      <c r="AD13" s="1762"/>
      <c r="AE13" s="810" t="s">
        <v>336</v>
      </c>
      <c r="AF13" s="811" t="s">
        <v>620</v>
      </c>
    </row>
    <row r="14" spans="1:32" ht="21.9" customHeight="1">
      <c r="A14" s="1749"/>
      <c r="B14" s="1749"/>
      <c r="C14" s="1749"/>
      <c r="D14" s="1749"/>
      <c r="E14" s="1749"/>
      <c r="F14" s="1749"/>
      <c r="G14" s="1749"/>
      <c r="H14" s="44">
        <f>'КФО 4'!H14</f>
        <v>2024</v>
      </c>
      <c r="I14" s="44">
        <f>'КФО 4'!I14</f>
        <v>2025</v>
      </c>
      <c r="J14" s="44">
        <f>'КФО 4'!J14</f>
        <v>2026</v>
      </c>
      <c r="K14" s="48"/>
      <c r="L14" s="48"/>
      <c r="M14" s="48"/>
      <c r="N14" s="48"/>
      <c r="O14" s="48"/>
      <c r="P14" s="48"/>
      <c r="R14" s="812"/>
      <c r="S14" s="812"/>
      <c r="T14" s="812"/>
      <c r="U14" s="812"/>
      <c r="V14" s="812"/>
      <c r="W14" s="812"/>
      <c r="X14" s="812"/>
      <c r="Y14" s="812"/>
      <c r="Z14" s="812"/>
      <c r="AA14" s="812"/>
      <c r="AB14" s="812"/>
      <c r="AC14" s="812"/>
      <c r="AD14" s="812"/>
      <c r="AE14" s="812"/>
      <c r="AF14" s="812"/>
    </row>
    <row r="15" spans="1:32" ht="21.9" customHeight="1" thickBot="1">
      <c r="A15" s="1779">
        <v>211</v>
      </c>
      <c r="B15" s="1779"/>
      <c r="C15" s="1780" t="s">
        <v>100</v>
      </c>
      <c r="D15" s="1781"/>
      <c r="E15" s="1781"/>
      <c r="F15" s="1781"/>
      <c r="G15" s="1782"/>
      <c r="H15" s="56">
        <v>400000</v>
      </c>
      <c r="I15" s="56">
        <v>400000</v>
      </c>
      <c r="J15" s="56">
        <v>400000</v>
      </c>
      <c r="K15" s="48"/>
      <c r="L15" s="48"/>
      <c r="M15" s="48"/>
      <c r="N15" s="48"/>
      <c r="O15" s="48"/>
      <c r="P15" s="48"/>
    </row>
    <row r="16" spans="1:32" ht="20.399999999999999" customHeight="1" thickBot="1">
      <c r="A16" s="1770" t="s">
        <v>1</v>
      </c>
      <c r="B16" s="1771"/>
      <c r="C16" s="1771"/>
      <c r="D16" s="1771"/>
      <c r="E16" s="1771"/>
      <c r="F16" s="1771"/>
      <c r="G16" s="1772"/>
      <c r="H16" s="38">
        <f>H15</f>
        <v>400000</v>
      </c>
      <c r="I16" s="38">
        <f t="shared" ref="I16:J16" si="0">I15</f>
        <v>400000</v>
      </c>
      <c r="J16" s="38">
        <f t="shared" si="0"/>
        <v>400000</v>
      </c>
      <c r="K16" s="1043">
        <f>H15+H22</f>
        <v>520800</v>
      </c>
      <c r="L16" s="1043">
        <f t="shared" ref="L16:M16" si="1">I15+I22</f>
        <v>520800</v>
      </c>
      <c r="M16" s="1043">
        <f t="shared" si="1"/>
        <v>520800</v>
      </c>
      <c r="N16" s="48"/>
      <c r="O16" s="48"/>
      <c r="P16" s="48"/>
      <c r="R16" s="813"/>
      <c r="S16" s="798"/>
      <c r="T16" s="798"/>
      <c r="U16" s="798"/>
      <c r="V16" s="798"/>
      <c r="W16" s="798"/>
      <c r="X16" s="798"/>
      <c r="Y16" s="798"/>
      <c r="Z16" s="798"/>
      <c r="AA16" s="798"/>
      <c r="AB16" s="798"/>
      <c r="AC16" s="798"/>
      <c r="AD16" s="798"/>
      <c r="AE16" s="798">
        <f>SUM(S16:AD16)</f>
        <v>0</v>
      </c>
      <c r="AF16" s="814">
        <f>H16-AE16</f>
        <v>400000</v>
      </c>
    </row>
    <row r="17" spans="1:32" ht="17.7" customHeight="1">
      <c r="B17" s="11" t="s">
        <v>79</v>
      </c>
      <c r="C17" s="11"/>
      <c r="D17" s="11"/>
      <c r="K17" s="48"/>
      <c r="L17" s="48"/>
      <c r="M17" s="48"/>
      <c r="N17" s="48"/>
      <c r="O17" s="48"/>
      <c r="P17" s="48"/>
    </row>
    <row r="18" spans="1:32">
      <c r="A18" s="1794" t="s">
        <v>775</v>
      </c>
      <c r="B18" s="1794"/>
      <c r="C18" s="1794"/>
      <c r="D18" s="1794"/>
      <c r="E18" s="1794"/>
      <c r="F18" s="1794"/>
      <c r="G18" s="1794"/>
      <c r="H18" s="1794"/>
      <c r="I18" s="1794"/>
      <c r="J18" s="1794"/>
      <c r="K18" s="48"/>
      <c r="L18" s="48"/>
      <c r="M18" s="48"/>
      <c r="N18" s="48"/>
      <c r="O18" s="48"/>
      <c r="P18" s="48"/>
    </row>
    <row r="19" spans="1:32" ht="23.25" customHeight="1">
      <c r="A19" s="1794"/>
      <c r="B19" s="1794"/>
      <c r="C19" s="1794"/>
      <c r="D19" s="1794"/>
      <c r="E19" s="1794"/>
      <c r="F19" s="1794"/>
      <c r="G19" s="1794"/>
      <c r="H19" s="1794"/>
      <c r="I19" s="1794"/>
      <c r="J19" s="1794"/>
      <c r="K19" s="48"/>
      <c r="L19" s="48"/>
      <c r="M19" s="48"/>
      <c r="N19" s="48"/>
      <c r="O19" s="48"/>
      <c r="P19" s="48"/>
    </row>
    <row r="20" spans="1:32" ht="21.9" customHeight="1">
      <c r="A20" s="1749" t="s">
        <v>0</v>
      </c>
      <c r="B20" s="1749"/>
      <c r="C20" s="1749" t="s">
        <v>77</v>
      </c>
      <c r="D20" s="1749"/>
      <c r="E20" s="1749"/>
      <c r="F20" s="1749"/>
      <c r="G20" s="1749"/>
      <c r="H20" s="1749" t="s">
        <v>104</v>
      </c>
      <c r="I20" s="1749"/>
      <c r="J20" s="1749"/>
      <c r="K20" s="48"/>
      <c r="L20" s="48"/>
      <c r="M20" s="48"/>
      <c r="N20" s="48"/>
      <c r="O20" s="48"/>
      <c r="P20" s="48"/>
      <c r="R20" s="1760" t="s">
        <v>634</v>
      </c>
      <c r="S20" s="1761"/>
      <c r="T20" s="1761"/>
      <c r="U20" s="1761"/>
      <c r="V20" s="1761"/>
      <c r="W20" s="1761"/>
      <c r="X20" s="1761"/>
      <c r="Y20" s="1761"/>
      <c r="Z20" s="1761"/>
      <c r="AA20" s="1761"/>
      <c r="AB20" s="1761"/>
      <c r="AC20" s="1761"/>
      <c r="AD20" s="1762"/>
      <c r="AE20" s="810" t="s">
        <v>336</v>
      </c>
      <c r="AF20" s="811" t="s">
        <v>620</v>
      </c>
    </row>
    <row r="21" spans="1:32" ht="21.9" customHeight="1">
      <c r="A21" s="1749"/>
      <c r="B21" s="1749"/>
      <c r="C21" s="1749"/>
      <c r="D21" s="1749"/>
      <c r="E21" s="1749"/>
      <c r="F21" s="1749"/>
      <c r="G21" s="1749"/>
      <c r="H21" s="44">
        <f>H14</f>
        <v>2024</v>
      </c>
      <c r="I21" s="44">
        <f>I14</f>
        <v>2025</v>
      </c>
      <c r="J21" s="44">
        <f>J14</f>
        <v>2026</v>
      </c>
      <c r="K21" s="48"/>
      <c r="L21" s="48"/>
      <c r="M21" s="48"/>
      <c r="N21" s="48"/>
      <c r="O21" s="48"/>
      <c r="P21" s="48"/>
      <c r="R21" s="812"/>
      <c r="S21" s="812"/>
      <c r="T21" s="812"/>
      <c r="U21" s="812"/>
      <c r="V21" s="812"/>
      <c r="W21" s="812"/>
      <c r="X21" s="812"/>
      <c r="Y21" s="812"/>
      <c r="Z21" s="812"/>
      <c r="AA21" s="812"/>
      <c r="AB21" s="812"/>
      <c r="AC21" s="812"/>
      <c r="AD21" s="812"/>
      <c r="AE21" s="812"/>
      <c r="AF21" s="812"/>
    </row>
    <row r="22" spans="1:32" ht="21.9" customHeight="1" thickBot="1">
      <c r="A22" s="1779">
        <v>213</v>
      </c>
      <c r="B22" s="1779"/>
      <c r="C22" s="1780" t="s">
        <v>101</v>
      </c>
      <c r="D22" s="1781"/>
      <c r="E22" s="1781"/>
      <c r="F22" s="1781"/>
      <c r="G22" s="1782"/>
      <c r="H22" s="56">
        <f t="shared" ref="H22:J22" si="2">ROUND(H15*30.2%,0)</f>
        <v>120800</v>
      </c>
      <c r="I22" s="56">
        <f t="shared" si="2"/>
        <v>120800</v>
      </c>
      <c r="J22" s="56">
        <f t="shared" si="2"/>
        <v>120800</v>
      </c>
      <c r="K22" s="47">
        <f>ROUND(H15*30.2%,0)</f>
        <v>120800</v>
      </c>
      <c r="L22" s="47">
        <f t="shared" ref="L22:M22" si="3">ROUND(I15*30.2%,0)</f>
        <v>120800</v>
      </c>
      <c r="M22" s="47">
        <f t="shared" si="3"/>
        <v>120800</v>
      </c>
    </row>
    <row r="23" spans="1:32" ht="20.399999999999999" customHeight="1" thickBot="1">
      <c r="A23" s="1770" t="s">
        <v>3</v>
      </c>
      <c r="B23" s="1771"/>
      <c r="C23" s="1771"/>
      <c r="D23" s="1771"/>
      <c r="E23" s="1771"/>
      <c r="F23" s="1771"/>
      <c r="G23" s="1772"/>
      <c r="H23" s="38">
        <f>H22</f>
        <v>120800</v>
      </c>
      <c r="I23" s="38">
        <f t="shared" ref="I23:J23" si="4">I22</f>
        <v>120800</v>
      </c>
      <c r="J23" s="38">
        <f t="shared" si="4"/>
        <v>120800</v>
      </c>
      <c r="K23" s="46"/>
      <c r="L23" s="46"/>
      <c r="R23" s="813"/>
      <c r="S23" s="798"/>
      <c r="T23" s="798"/>
      <c r="U23" s="798"/>
      <c r="V23" s="798"/>
      <c r="W23" s="798"/>
      <c r="X23" s="798"/>
      <c r="Y23" s="798"/>
      <c r="Z23" s="798"/>
      <c r="AA23" s="798"/>
      <c r="AB23" s="798"/>
      <c r="AC23" s="798"/>
      <c r="AD23" s="798"/>
      <c r="AE23" s="798">
        <f>SUM(S23:AD23)</f>
        <v>0</v>
      </c>
      <c r="AF23" s="814">
        <f>H23-AE23</f>
        <v>120800</v>
      </c>
    </row>
    <row r="24" spans="1:32" ht="12" customHeight="1"/>
    <row r="25" spans="1:32" ht="21.9" hidden="1" customHeight="1">
      <c r="A25" s="1789" t="s">
        <v>4</v>
      </c>
      <c r="B25" s="1789"/>
      <c r="C25" s="1789"/>
      <c r="D25" s="1789"/>
      <c r="E25" s="1789"/>
      <c r="F25" s="1789"/>
      <c r="G25" s="1789"/>
      <c r="H25" s="1789"/>
      <c r="I25" s="1789"/>
      <c r="J25" s="1789"/>
    </row>
    <row r="26" spans="1:32" ht="26.1" hidden="1" customHeight="1">
      <c r="A26" s="1777" t="s">
        <v>106</v>
      </c>
      <c r="B26" s="1777" t="s">
        <v>0</v>
      </c>
      <c r="C26" s="1777" t="s">
        <v>105</v>
      </c>
      <c r="D26" s="1777" t="s">
        <v>77</v>
      </c>
      <c r="E26" s="1783" t="s">
        <v>49</v>
      </c>
      <c r="F26" s="1783" t="s">
        <v>87</v>
      </c>
      <c r="G26" s="1740" t="s">
        <v>784</v>
      </c>
      <c r="H26" s="1749" t="s">
        <v>104</v>
      </c>
      <c r="I26" s="1749"/>
      <c r="J26" s="1749"/>
    </row>
    <row r="27" spans="1:32" ht="50.25" hidden="1" customHeight="1">
      <c r="A27" s="1778"/>
      <c r="B27" s="1778"/>
      <c r="C27" s="1778"/>
      <c r="D27" s="1778"/>
      <c r="E27" s="1783"/>
      <c r="F27" s="1783"/>
      <c r="G27" s="1740"/>
      <c r="H27" s="44">
        <f>H14</f>
        <v>2024</v>
      </c>
      <c r="I27" s="44">
        <f t="shared" ref="I27:J27" si="5">I14</f>
        <v>2025</v>
      </c>
      <c r="J27" s="44">
        <f t="shared" si="5"/>
        <v>2026</v>
      </c>
    </row>
    <row r="28" spans="1:32" ht="38.549999999999997" hidden="1" customHeight="1">
      <c r="A28" s="1957">
        <v>1</v>
      </c>
      <c r="B28" s="1805">
        <v>212</v>
      </c>
      <c r="C28" s="1957" t="s">
        <v>5</v>
      </c>
      <c r="D28" s="361" t="s">
        <v>6</v>
      </c>
      <c r="E28" s="353"/>
      <c r="F28" s="353"/>
      <c r="G28" s="352"/>
      <c r="H28" s="88"/>
      <c r="I28" s="88"/>
      <c r="J28" s="88"/>
    </row>
    <row r="29" spans="1:32" ht="50.25" hidden="1" customHeight="1">
      <c r="A29" s="1958"/>
      <c r="B29" s="1806"/>
      <c r="C29" s="1969"/>
      <c r="D29" s="362" t="s">
        <v>7</v>
      </c>
      <c r="E29" s="353"/>
      <c r="F29" s="353"/>
      <c r="G29" s="352"/>
      <c r="H29" s="88"/>
      <c r="I29" s="88"/>
      <c r="J29" s="88"/>
    </row>
    <row r="30" spans="1:32" ht="21.9" hidden="1" customHeight="1">
      <c r="A30" s="358"/>
      <c r="B30" s="1811" t="s">
        <v>276</v>
      </c>
      <c r="C30" s="1811"/>
      <c r="D30" s="1811"/>
      <c r="E30" s="359"/>
      <c r="F30" s="359"/>
      <c r="G30" s="360"/>
      <c r="H30" s="265">
        <f>SUM(H28:H29)</f>
        <v>0</v>
      </c>
      <c r="I30" s="265">
        <f t="shared" ref="I30:J30" si="6">SUM(I28:I29)</f>
        <v>0</v>
      </c>
      <c r="J30" s="265">
        <f t="shared" si="6"/>
        <v>0</v>
      </c>
    </row>
    <row r="31" spans="1:32" ht="50.25" hidden="1" customHeight="1">
      <c r="A31" s="1970">
        <v>2</v>
      </c>
      <c r="B31" s="1805">
        <v>222</v>
      </c>
      <c r="C31" s="1957" t="s">
        <v>8</v>
      </c>
      <c r="D31" s="361" t="s">
        <v>9</v>
      </c>
      <c r="E31" s="354"/>
      <c r="F31" s="354"/>
      <c r="G31" s="355"/>
      <c r="H31" s="356"/>
      <c r="I31" s="356"/>
      <c r="J31" s="356"/>
    </row>
    <row r="32" spans="1:32" ht="18" hidden="1" customHeight="1">
      <c r="A32" s="1971"/>
      <c r="B32" s="1806"/>
      <c r="C32" s="1969"/>
      <c r="D32" s="59"/>
      <c r="E32" s="354"/>
      <c r="F32" s="354"/>
      <c r="G32" s="355"/>
      <c r="H32" s="356"/>
      <c r="I32" s="356"/>
      <c r="J32" s="356"/>
    </row>
    <row r="33" spans="1:10" ht="18" hidden="1" customHeight="1">
      <c r="A33" s="1971"/>
      <c r="B33" s="1806"/>
      <c r="C33" s="1969"/>
      <c r="D33" s="59"/>
      <c r="E33" s="354"/>
      <c r="F33" s="354"/>
      <c r="G33" s="355"/>
      <c r="H33" s="356"/>
      <c r="I33" s="356"/>
      <c r="J33" s="356"/>
    </row>
    <row r="34" spans="1:10" ht="18" hidden="1" customHeight="1">
      <c r="A34" s="1972"/>
      <c r="B34" s="1807"/>
      <c r="C34" s="1958"/>
      <c r="D34" s="59"/>
      <c r="E34" s="354"/>
      <c r="F34" s="354"/>
      <c r="G34" s="355"/>
      <c r="H34" s="356"/>
      <c r="I34" s="356"/>
      <c r="J34" s="356"/>
    </row>
    <row r="35" spans="1:10" ht="21.9" hidden="1" customHeight="1">
      <c r="A35" s="358"/>
      <c r="B35" s="1811" t="s">
        <v>405</v>
      </c>
      <c r="C35" s="1811"/>
      <c r="D35" s="1811"/>
      <c r="E35" s="359"/>
      <c r="F35" s="359"/>
      <c r="G35" s="360"/>
      <c r="H35" s="265">
        <f>SUM(H31:H34)</f>
        <v>0</v>
      </c>
      <c r="I35" s="265">
        <f t="shared" ref="I35:J35" si="7">SUM(I31:I34)</f>
        <v>0</v>
      </c>
      <c r="J35" s="265">
        <f t="shared" si="7"/>
        <v>0</v>
      </c>
    </row>
    <row r="36" spans="1:10" ht="38.25" hidden="1" customHeight="1">
      <c r="A36" s="1802">
        <v>3</v>
      </c>
      <c r="B36" s="1805">
        <v>226</v>
      </c>
      <c r="C36" s="1957" t="s">
        <v>10</v>
      </c>
      <c r="D36" s="361" t="s">
        <v>11</v>
      </c>
      <c r="E36" s="60"/>
      <c r="F36" s="56"/>
      <c r="G36" s="61"/>
      <c r="H36" s="56"/>
      <c r="I36" s="56"/>
      <c r="J36" s="56"/>
    </row>
    <row r="37" spans="1:10" ht="18" hidden="1" customHeight="1">
      <c r="A37" s="1803"/>
      <c r="B37" s="1806"/>
      <c r="C37" s="1969"/>
      <c r="D37" s="59"/>
      <c r="E37" s="60"/>
      <c r="F37" s="56"/>
      <c r="G37" s="61"/>
      <c r="H37" s="56"/>
      <c r="I37" s="56"/>
      <c r="J37" s="56"/>
    </row>
    <row r="38" spans="1:10" ht="18" hidden="1" customHeight="1">
      <c r="A38" s="1804"/>
      <c r="B38" s="1807"/>
      <c r="C38" s="1958"/>
      <c r="D38" s="59"/>
      <c r="E38" s="60"/>
      <c r="F38" s="56"/>
      <c r="G38" s="61"/>
      <c r="H38" s="56"/>
      <c r="I38" s="56"/>
      <c r="J38" s="56"/>
    </row>
    <row r="39" spans="1:10" ht="21.9" hidden="1" customHeight="1">
      <c r="A39" s="358"/>
      <c r="B39" s="1811" t="s">
        <v>406</v>
      </c>
      <c r="C39" s="1811"/>
      <c r="D39" s="1811"/>
      <c r="E39" s="359"/>
      <c r="F39" s="359"/>
      <c r="G39" s="360"/>
      <c r="H39" s="265">
        <f>SUM(H36:H38)</f>
        <v>0</v>
      </c>
      <c r="I39" s="265">
        <f t="shared" ref="I39:J39" si="8">SUM(I36:I38)</f>
        <v>0</v>
      </c>
      <c r="J39" s="265">
        <f t="shared" si="8"/>
        <v>0</v>
      </c>
    </row>
    <row r="40" spans="1:10" ht="35.1" hidden="1" customHeight="1">
      <c r="A40" s="1802">
        <v>4</v>
      </c>
      <c r="B40" s="1805">
        <v>262</v>
      </c>
      <c r="C40" s="1808" t="s">
        <v>409</v>
      </c>
      <c r="D40" s="361" t="s">
        <v>407</v>
      </c>
      <c r="E40" s="60"/>
      <c r="F40" s="56"/>
      <c r="G40" s="61"/>
      <c r="H40" s="56"/>
      <c r="I40" s="56"/>
      <c r="J40" s="56"/>
    </row>
    <row r="41" spans="1:10" ht="22.2" hidden="1" customHeight="1">
      <c r="A41" s="1803"/>
      <c r="B41" s="1806"/>
      <c r="C41" s="1809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804"/>
      <c r="B42" s="1807"/>
      <c r="C42" s="1810"/>
      <c r="D42" s="59"/>
      <c r="E42" s="60"/>
      <c r="F42" s="56"/>
      <c r="G42" s="61"/>
      <c r="H42" s="56"/>
      <c r="I42" s="56"/>
      <c r="J42" s="56"/>
    </row>
    <row r="43" spans="1:10" ht="21.9" hidden="1" customHeight="1">
      <c r="A43" s="358"/>
      <c r="B43" s="1811" t="s">
        <v>408</v>
      </c>
      <c r="C43" s="1811"/>
      <c r="D43" s="1811"/>
      <c r="E43" s="359"/>
      <c r="F43" s="359"/>
      <c r="G43" s="360"/>
      <c r="H43" s="265">
        <f>SUM(H40:H42)</f>
        <v>0</v>
      </c>
      <c r="I43" s="265">
        <f t="shared" ref="I43:J43" si="9">SUM(I40:I42)</f>
        <v>0</v>
      </c>
      <c r="J43" s="265">
        <f t="shared" si="9"/>
        <v>0</v>
      </c>
    </row>
    <row r="44" spans="1:10" ht="31.05" hidden="1" customHeight="1">
      <c r="A44" s="1802">
        <v>5</v>
      </c>
      <c r="B44" s="1805">
        <v>266</v>
      </c>
      <c r="C44" s="1966" t="s">
        <v>410</v>
      </c>
      <c r="D44" s="363" t="s">
        <v>411</v>
      </c>
      <c r="E44" s="60"/>
      <c r="F44" s="56"/>
      <c r="G44" s="61"/>
      <c r="H44" s="56"/>
      <c r="I44" s="56"/>
      <c r="J44" s="56"/>
    </row>
    <row r="45" spans="1:10" ht="50.25" hidden="1" customHeight="1">
      <c r="A45" s="1803"/>
      <c r="B45" s="1806"/>
      <c r="C45" s="1967"/>
      <c r="D45" s="361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804"/>
      <c r="B46" s="1807"/>
      <c r="C46" s="1968"/>
      <c r="D46" s="59"/>
      <c r="E46" s="60"/>
      <c r="F46" s="56"/>
      <c r="G46" s="61"/>
      <c r="H46" s="56"/>
      <c r="I46" s="56"/>
      <c r="J46" s="56"/>
    </row>
    <row r="47" spans="1:10" ht="21.9" hidden="1" customHeight="1">
      <c r="A47" s="358"/>
      <c r="B47" s="1811" t="s">
        <v>412</v>
      </c>
      <c r="C47" s="1811"/>
      <c r="D47" s="1811"/>
      <c r="E47" s="359"/>
      <c r="F47" s="359"/>
      <c r="G47" s="360"/>
      <c r="H47" s="265">
        <f>SUM(H44:H46)</f>
        <v>0</v>
      </c>
      <c r="I47" s="265">
        <f t="shared" ref="I47:J47" si="10">SUM(I44:I46)</f>
        <v>0</v>
      </c>
      <c r="J47" s="265">
        <f t="shared" si="10"/>
        <v>0</v>
      </c>
    </row>
    <row r="48" spans="1:10" ht="46.05" hidden="1" customHeight="1">
      <c r="A48" s="1802">
        <v>6</v>
      </c>
      <c r="B48" s="1805">
        <v>290</v>
      </c>
      <c r="C48" s="1957" t="s">
        <v>12</v>
      </c>
      <c r="D48" s="361" t="s">
        <v>13</v>
      </c>
      <c r="E48" s="60"/>
      <c r="F48" s="56"/>
      <c r="G48" s="61"/>
      <c r="H48" s="56"/>
      <c r="I48" s="56"/>
      <c r="J48" s="56"/>
    </row>
    <row r="49" spans="1:10" ht="18" hidden="1" customHeight="1">
      <c r="A49" s="1804"/>
      <c r="B49" s="1807"/>
      <c r="C49" s="1958"/>
      <c r="D49" s="59"/>
      <c r="E49" s="60"/>
      <c r="F49" s="56"/>
      <c r="G49" s="61"/>
      <c r="H49" s="56"/>
      <c r="I49" s="56"/>
      <c r="J49" s="56"/>
    </row>
    <row r="50" spans="1:10" ht="21.9" hidden="1" customHeight="1">
      <c r="A50" s="358"/>
      <c r="B50" s="1811" t="s">
        <v>413</v>
      </c>
      <c r="C50" s="1811"/>
      <c r="D50" s="1811"/>
      <c r="E50" s="359"/>
      <c r="F50" s="359"/>
      <c r="G50" s="360"/>
      <c r="H50" s="265">
        <f>SUM(H48:H49)</f>
        <v>0</v>
      </c>
      <c r="I50" s="265">
        <f t="shared" ref="I50:J50" si="11">SUM(I48:I49)</f>
        <v>0</v>
      </c>
      <c r="J50" s="265">
        <f t="shared" si="11"/>
        <v>0</v>
      </c>
    </row>
    <row r="51" spans="1:10" ht="21.9" hidden="1" customHeight="1">
      <c r="A51" s="1773" t="s">
        <v>14</v>
      </c>
      <c r="B51" s="1774"/>
      <c r="C51" s="1774"/>
      <c r="D51" s="1774"/>
      <c r="E51" s="1774"/>
      <c r="F51" s="1774"/>
      <c r="G51" s="1775"/>
      <c r="H51" s="96">
        <f>H30+H35+H39+H43+H47+H50</f>
        <v>0</v>
      </c>
      <c r="I51" s="96">
        <f t="shared" ref="I51:J51" si="12">I30+I35+I39+I43+I47+I50</f>
        <v>0</v>
      </c>
      <c r="J51" s="96">
        <f t="shared" si="12"/>
        <v>0</v>
      </c>
    </row>
    <row r="52" spans="1:10" ht="12" hidden="1" customHeight="1"/>
    <row r="53" spans="1:10" ht="43.95" hidden="1" customHeight="1">
      <c r="A53" s="1776" t="s">
        <v>777</v>
      </c>
      <c r="B53" s="1776"/>
      <c r="C53" s="1776"/>
      <c r="D53" s="1776"/>
      <c r="E53" s="1776"/>
      <c r="F53" s="1776"/>
      <c r="G53" s="1776"/>
      <c r="H53" s="1776"/>
      <c r="I53" s="1776"/>
      <c r="J53" s="1776"/>
    </row>
    <row r="54" spans="1:10" ht="26.1" hidden="1" customHeight="1">
      <c r="A54" s="1777" t="s">
        <v>106</v>
      </c>
      <c r="B54" s="1777" t="s">
        <v>0</v>
      </c>
      <c r="C54" s="1777" t="s">
        <v>105</v>
      </c>
      <c r="D54" s="1777" t="s">
        <v>77</v>
      </c>
      <c r="E54" s="1783" t="s">
        <v>49</v>
      </c>
      <c r="F54" s="1783" t="s">
        <v>88</v>
      </c>
      <c r="G54" s="1740" t="s">
        <v>783</v>
      </c>
      <c r="H54" s="1749" t="s">
        <v>104</v>
      </c>
      <c r="I54" s="1749"/>
      <c r="J54" s="1749"/>
    </row>
    <row r="55" spans="1:10" ht="50.1" hidden="1" customHeight="1">
      <c r="A55" s="1778"/>
      <c r="B55" s="1778"/>
      <c r="C55" s="1778"/>
      <c r="D55" s="1778"/>
      <c r="E55" s="1783"/>
      <c r="F55" s="1783"/>
      <c r="G55" s="1740"/>
      <c r="H55" s="44">
        <f>H14</f>
        <v>2024</v>
      </c>
      <c r="I55" s="44">
        <f t="shared" ref="I55:J55" si="13">I14</f>
        <v>2025</v>
      </c>
      <c r="J55" s="44">
        <f t="shared" si="13"/>
        <v>2026</v>
      </c>
    </row>
    <row r="56" spans="1:10" ht="51.75" hidden="1" customHeight="1">
      <c r="A56" s="16">
        <v>1</v>
      </c>
      <c r="B56" s="17">
        <v>290</v>
      </c>
      <c r="C56" s="14" t="s">
        <v>12</v>
      </c>
      <c r="D56" s="10" t="s">
        <v>13</v>
      </c>
      <c r="E56" s="5"/>
      <c r="F56" s="6"/>
      <c r="G56" s="7"/>
      <c r="H56" s="6"/>
      <c r="I56" s="6"/>
      <c r="J56" s="6"/>
    </row>
    <row r="57" spans="1:10" ht="21.9" hidden="1" customHeight="1">
      <c r="A57" s="1784" t="s">
        <v>15</v>
      </c>
      <c r="B57" s="1785"/>
      <c r="C57" s="1785"/>
      <c r="D57" s="1785"/>
      <c r="E57" s="1785"/>
      <c r="F57" s="1785"/>
      <c r="G57" s="1786"/>
      <c r="H57" s="8">
        <f>SUM(H56:H56)</f>
        <v>0</v>
      </c>
      <c r="I57" s="8">
        <f>SUM(I56:I56)</f>
        <v>0</v>
      </c>
      <c r="J57" s="8">
        <f>SUM(J56:J56)</f>
        <v>0</v>
      </c>
    </row>
    <row r="58" spans="1:10" ht="12" hidden="1" customHeight="1"/>
    <row r="59" spans="1:10" s="48" customFormat="1" ht="21.9" hidden="1" customHeight="1">
      <c r="A59" s="1796" t="s">
        <v>430</v>
      </c>
      <c r="B59" s="1796"/>
      <c r="C59" s="1796"/>
      <c r="D59" s="1796"/>
      <c r="E59" s="1796"/>
      <c r="F59" s="1796"/>
      <c r="G59" s="1796"/>
      <c r="H59" s="1796"/>
      <c r="I59" s="1796"/>
      <c r="J59" s="1796"/>
    </row>
    <row r="60" spans="1:10" s="48" customFormat="1" ht="26.1" hidden="1" customHeight="1">
      <c r="A60" s="1797" t="s">
        <v>106</v>
      </c>
      <c r="B60" s="1797" t="s">
        <v>0</v>
      </c>
      <c r="C60" s="1797" t="s">
        <v>105</v>
      </c>
      <c r="D60" s="1797" t="s">
        <v>77</v>
      </c>
      <c r="E60" s="1799" t="s">
        <v>49</v>
      </c>
      <c r="F60" s="1799" t="s">
        <v>87</v>
      </c>
      <c r="G60" s="1800" t="s">
        <v>782</v>
      </c>
      <c r="H60" s="1801" t="s">
        <v>104</v>
      </c>
      <c r="I60" s="1801"/>
      <c r="J60" s="1801"/>
    </row>
    <row r="61" spans="1:10" s="48" customFormat="1" ht="50.1" hidden="1" customHeight="1">
      <c r="A61" s="1798"/>
      <c r="B61" s="1798"/>
      <c r="C61" s="1798"/>
      <c r="D61" s="1798"/>
      <c r="E61" s="1799"/>
      <c r="F61" s="1799"/>
      <c r="G61" s="1800"/>
      <c r="H61" s="115">
        <f>H14</f>
        <v>2024</v>
      </c>
      <c r="I61" s="115">
        <f t="shared" ref="I61:J61" si="14">I14</f>
        <v>2025</v>
      </c>
      <c r="J61" s="115">
        <f t="shared" si="14"/>
        <v>2026</v>
      </c>
    </row>
    <row r="62" spans="1:10" s="48" customFormat="1" ht="27.6" hidden="1">
      <c r="A62" s="1802">
        <v>1</v>
      </c>
      <c r="B62" s="1805">
        <v>262</v>
      </c>
      <c r="C62" s="1808" t="s">
        <v>409</v>
      </c>
      <c r="D62" s="361" t="s">
        <v>407</v>
      </c>
      <c r="E62" s="60"/>
      <c r="F62" s="56"/>
      <c r="G62" s="61"/>
      <c r="H62" s="56"/>
      <c r="I62" s="56"/>
      <c r="J62" s="56"/>
    </row>
    <row r="63" spans="1:10" s="48" customFormat="1" ht="18" hidden="1" customHeight="1">
      <c r="A63" s="1803"/>
      <c r="B63" s="1806"/>
      <c r="C63" s="1809"/>
      <c r="D63" s="59"/>
      <c r="E63" s="60"/>
      <c r="F63" s="56"/>
      <c r="G63" s="61"/>
      <c r="H63" s="56"/>
      <c r="I63" s="56"/>
      <c r="J63" s="56"/>
    </row>
    <row r="64" spans="1:10" s="48" customFormat="1" ht="18" hidden="1" customHeight="1">
      <c r="A64" s="1804"/>
      <c r="B64" s="1807"/>
      <c r="C64" s="1810"/>
      <c r="D64" s="59"/>
      <c r="E64" s="60"/>
      <c r="F64" s="56"/>
      <c r="G64" s="61"/>
      <c r="H64" s="56"/>
      <c r="I64" s="56"/>
      <c r="J64" s="56"/>
    </row>
    <row r="65" spans="1:10" s="48" customFormat="1" ht="21.9" hidden="1" customHeight="1">
      <c r="A65" s="358"/>
      <c r="B65" s="1811" t="s">
        <v>408</v>
      </c>
      <c r="C65" s="1811"/>
      <c r="D65" s="1811"/>
      <c r="E65" s="359"/>
      <c r="F65" s="359"/>
      <c r="G65" s="360"/>
      <c r="H65" s="265">
        <f>SUM(H62:H64)</f>
        <v>0</v>
      </c>
      <c r="I65" s="265">
        <f t="shared" ref="I65:J65" si="15">SUM(I62:I64)</f>
        <v>0</v>
      </c>
      <c r="J65" s="265">
        <f t="shared" si="15"/>
        <v>0</v>
      </c>
    </row>
    <row r="66" spans="1:10" s="48" customFormat="1" ht="33.450000000000003" hidden="1" customHeight="1">
      <c r="A66" s="1802">
        <v>2</v>
      </c>
      <c r="B66" s="1805">
        <v>264</v>
      </c>
      <c r="C66" s="1808" t="s">
        <v>432</v>
      </c>
      <c r="D66" s="361" t="s">
        <v>407</v>
      </c>
      <c r="E66" s="60"/>
      <c r="F66" s="56"/>
      <c r="G66" s="61"/>
      <c r="H66" s="56"/>
      <c r="I66" s="56"/>
      <c r="J66" s="56"/>
    </row>
    <row r="67" spans="1:10" s="48" customFormat="1" ht="53.1" hidden="1" customHeight="1">
      <c r="A67" s="1803"/>
      <c r="B67" s="1806"/>
      <c r="C67" s="1809"/>
      <c r="D67" s="449" t="s">
        <v>433</v>
      </c>
      <c r="E67" s="450"/>
      <c r="F67" s="83"/>
      <c r="G67" s="451"/>
      <c r="H67" s="83"/>
      <c r="I67" s="83"/>
      <c r="J67" s="83"/>
    </row>
    <row r="68" spans="1:10" s="48" customFormat="1" ht="22.2" hidden="1" customHeight="1">
      <c r="A68" s="1804"/>
      <c r="B68" s="1807"/>
      <c r="C68" s="1810"/>
      <c r="D68" s="59"/>
      <c r="E68" s="60"/>
      <c r="F68" s="56"/>
      <c r="G68" s="61"/>
      <c r="H68" s="56"/>
      <c r="I68" s="56"/>
      <c r="J68" s="56"/>
    </row>
    <row r="69" spans="1:10" s="48" customFormat="1" ht="21.9" hidden="1" customHeight="1">
      <c r="A69" s="358"/>
      <c r="B69" s="1811" t="s">
        <v>436</v>
      </c>
      <c r="C69" s="1811"/>
      <c r="D69" s="1811"/>
      <c r="E69" s="359"/>
      <c r="F69" s="359"/>
      <c r="G69" s="360"/>
      <c r="H69" s="265">
        <f>SUM(H66:H68)</f>
        <v>0</v>
      </c>
      <c r="I69" s="265">
        <f t="shared" ref="I69:J69" si="16">SUM(I66:I68)</f>
        <v>0</v>
      </c>
      <c r="J69" s="265">
        <f t="shared" si="16"/>
        <v>0</v>
      </c>
    </row>
    <row r="70" spans="1:10" s="48" customFormat="1" ht="22.2" hidden="1" customHeight="1">
      <c r="A70" s="1773" t="s">
        <v>431</v>
      </c>
      <c r="B70" s="1774"/>
      <c r="C70" s="1774"/>
      <c r="D70" s="1774"/>
      <c r="E70" s="1774"/>
      <c r="F70" s="1774"/>
      <c r="G70" s="1775"/>
      <c r="H70" s="96">
        <f>H65+H69</f>
        <v>0</v>
      </c>
      <c r="I70" s="96">
        <f t="shared" ref="I70:J70" si="17">I65+I69</f>
        <v>0</v>
      </c>
      <c r="J70" s="96">
        <f t="shared" si="17"/>
        <v>0</v>
      </c>
    </row>
    <row r="71" spans="1:10" ht="12" hidden="1" customHeight="1"/>
    <row r="72" spans="1:10" ht="21.9" hidden="1" customHeight="1">
      <c r="A72" s="1787" t="s">
        <v>425</v>
      </c>
      <c r="B72" s="1787"/>
      <c r="C72" s="1787"/>
      <c r="D72" s="1787"/>
      <c r="E72" s="1787"/>
      <c r="F72" s="1787"/>
      <c r="G72" s="1787"/>
      <c r="H72" s="1787"/>
      <c r="I72" s="1787"/>
      <c r="J72" s="1787"/>
    </row>
    <row r="73" spans="1:10" ht="26.1" hidden="1" customHeight="1">
      <c r="A73" s="1777" t="s">
        <v>106</v>
      </c>
      <c r="B73" s="1777" t="s">
        <v>0</v>
      </c>
      <c r="C73" s="1777" t="s">
        <v>105</v>
      </c>
      <c r="D73" s="1777" t="s">
        <v>77</v>
      </c>
      <c r="E73" s="1783" t="s">
        <v>49</v>
      </c>
      <c r="F73" s="1783" t="s">
        <v>88</v>
      </c>
      <c r="G73" s="1740" t="s">
        <v>781</v>
      </c>
      <c r="H73" s="1749" t="s">
        <v>104</v>
      </c>
      <c r="I73" s="1749"/>
      <c r="J73" s="1749"/>
    </row>
    <row r="74" spans="1:10" ht="50.1" hidden="1" customHeight="1">
      <c r="A74" s="1778"/>
      <c r="B74" s="1778"/>
      <c r="C74" s="1778"/>
      <c r="D74" s="1778"/>
      <c r="E74" s="1783"/>
      <c r="F74" s="1783"/>
      <c r="G74" s="1740"/>
      <c r="H74" s="44">
        <f>H14</f>
        <v>2024</v>
      </c>
      <c r="I74" s="44">
        <f t="shared" ref="I74:J74" si="18">I14</f>
        <v>2025</v>
      </c>
      <c r="J74" s="44">
        <f t="shared" si="18"/>
        <v>2026</v>
      </c>
    </row>
    <row r="75" spans="1:10" ht="54" hidden="1" customHeight="1">
      <c r="A75" s="16">
        <v>1</v>
      </c>
      <c r="B75" s="17">
        <v>290</v>
      </c>
      <c r="C75" s="14" t="s">
        <v>12</v>
      </c>
      <c r="D75" s="10" t="s">
        <v>17</v>
      </c>
      <c r="E75" s="5"/>
      <c r="F75" s="6"/>
      <c r="G75" s="7"/>
      <c r="H75" s="6"/>
      <c r="I75" s="6"/>
      <c r="J75" s="6"/>
    </row>
    <row r="76" spans="1:10" ht="21.9" hidden="1" customHeight="1">
      <c r="A76" s="1812" t="s">
        <v>553</v>
      </c>
      <c r="B76" s="1813"/>
      <c r="C76" s="1813"/>
      <c r="D76" s="1813"/>
      <c r="E76" s="1813"/>
      <c r="F76" s="1813"/>
      <c r="G76" s="1814"/>
      <c r="H76" s="8">
        <f>SUM(H75:H75)</f>
        <v>0</v>
      </c>
      <c r="I76" s="8">
        <f>SUM(I75:I75)</f>
        <v>0</v>
      </c>
      <c r="J76" s="8">
        <f>SUM(J75:J75)</f>
        <v>0</v>
      </c>
    </row>
    <row r="77" spans="1:10" ht="12" hidden="1" customHeight="1"/>
    <row r="78" spans="1:10" ht="50.1" hidden="1" customHeight="1">
      <c r="A78" s="1815" t="s">
        <v>426</v>
      </c>
      <c r="B78" s="1815"/>
      <c r="C78" s="1815"/>
      <c r="D78" s="1815"/>
      <c r="E78" s="1815"/>
      <c r="F78" s="1815"/>
      <c r="G78" s="1815"/>
      <c r="H78" s="1815"/>
      <c r="I78" s="1815"/>
      <c r="J78" s="1815"/>
    </row>
    <row r="79" spans="1:10" ht="21.9" hidden="1" customHeight="1">
      <c r="A79" s="1777" t="s">
        <v>106</v>
      </c>
      <c r="B79" s="1777" t="s">
        <v>0</v>
      </c>
      <c r="C79" s="1777" t="s">
        <v>105</v>
      </c>
      <c r="D79" s="1777" t="s">
        <v>77</v>
      </c>
      <c r="E79" s="1816"/>
      <c r="F79" s="1783" t="s">
        <v>35</v>
      </c>
      <c r="G79" s="1783" t="s">
        <v>89</v>
      </c>
      <c r="H79" s="1749" t="s">
        <v>104</v>
      </c>
      <c r="I79" s="1749"/>
      <c r="J79" s="1749"/>
    </row>
    <row r="80" spans="1:10" ht="21.9" hidden="1" customHeight="1">
      <c r="A80" s="1778"/>
      <c r="B80" s="1778"/>
      <c r="C80" s="1778"/>
      <c r="D80" s="1817"/>
      <c r="E80" s="1818"/>
      <c r="F80" s="1783"/>
      <c r="G80" s="1783"/>
      <c r="H80" s="44">
        <f>H14</f>
        <v>2024</v>
      </c>
      <c r="I80" s="44">
        <f t="shared" ref="I80:J80" si="19">I14</f>
        <v>2025</v>
      </c>
      <c r="J80" s="44">
        <f t="shared" si="19"/>
        <v>2026</v>
      </c>
    </row>
    <row r="81" spans="1:32" ht="74.25" hidden="1" customHeight="1">
      <c r="A81" s="16">
        <v>1</v>
      </c>
      <c r="B81" s="17">
        <v>290</v>
      </c>
      <c r="C81" s="14" t="s">
        <v>12</v>
      </c>
      <c r="D81" s="1827" t="s">
        <v>776</v>
      </c>
      <c r="E81" s="1828"/>
      <c r="F81" s="6"/>
      <c r="G81" s="7"/>
      <c r="H81" s="6"/>
      <c r="I81" s="6"/>
      <c r="J81" s="6"/>
    </row>
    <row r="82" spans="1:32" ht="21.9" hidden="1" customHeight="1">
      <c r="A82" s="1823" t="s">
        <v>19</v>
      </c>
      <c r="B82" s="1824"/>
      <c r="C82" s="1824"/>
      <c r="D82" s="1824"/>
      <c r="E82" s="1824"/>
      <c r="F82" s="1824"/>
      <c r="G82" s="1825"/>
      <c r="H82" s="8">
        <f>SUM(H81:H81)</f>
        <v>0</v>
      </c>
      <c r="I82" s="8">
        <f>SUM(I81:I81)</f>
        <v>0</v>
      </c>
      <c r="J82" s="8">
        <f>SUM(J81:J81)</f>
        <v>0</v>
      </c>
    </row>
    <row r="83" spans="1:32" ht="12" hidden="1" customHeight="1"/>
    <row r="84" spans="1:32" ht="21" customHeight="1">
      <c r="A84" s="1787" t="s">
        <v>20</v>
      </c>
      <c r="B84" s="1787"/>
      <c r="C84" s="1787"/>
      <c r="D84" s="1787"/>
      <c r="E84" s="1787"/>
      <c r="F84" s="1787"/>
      <c r="G84" s="1787"/>
      <c r="H84" s="1787"/>
      <c r="I84" s="1787"/>
      <c r="J84" s="1826"/>
    </row>
    <row r="85" spans="1:32" ht="21.9" customHeight="1">
      <c r="A85" s="1777" t="s">
        <v>106</v>
      </c>
      <c r="B85" s="1777" t="s">
        <v>0</v>
      </c>
      <c r="C85" s="1777" t="s">
        <v>105</v>
      </c>
      <c r="D85" s="1777" t="s">
        <v>77</v>
      </c>
      <c r="E85" s="1816"/>
      <c r="F85" s="1783" t="s">
        <v>21</v>
      </c>
      <c r="G85" s="1783" t="s">
        <v>780</v>
      </c>
      <c r="H85" s="1749" t="s">
        <v>104</v>
      </c>
      <c r="I85" s="1749"/>
      <c r="J85" s="1749"/>
      <c r="K85" s="48"/>
      <c r="L85" s="48"/>
      <c r="M85" s="48"/>
      <c r="N85" s="48"/>
      <c r="O85" s="48"/>
      <c r="R85" s="1760" t="s">
        <v>632</v>
      </c>
      <c r="S85" s="1761"/>
      <c r="T85" s="1761"/>
      <c r="U85" s="1761"/>
      <c r="V85" s="1761"/>
      <c r="W85" s="1761"/>
      <c r="X85" s="1761"/>
      <c r="Y85" s="1761"/>
      <c r="Z85" s="1761"/>
      <c r="AA85" s="1761"/>
      <c r="AB85" s="1761"/>
      <c r="AC85" s="1761"/>
      <c r="AD85" s="1762"/>
      <c r="AE85" s="810" t="s">
        <v>336</v>
      </c>
      <c r="AF85" s="811" t="s">
        <v>620</v>
      </c>
    </row>
    <row r="86" spans="1:32" ht="23.25" customHeight="1">
      <c r="A86" s="1778"/>
      <c r="B86" s="1778"/>
      <c r="C86" s="1778"/>
      <c r="D86" s="1817"/>
      <c r="E86" s="1818"/>
      <c r="F86" s="1783"/>
      <c r="G86" s="1783"/>
      <c r="H86" s="44">
        <f>H14</f>
        <v>2024</v>
      </c>
      <c r="I86" s="44">
        <f t="shared" ref="I86:J86" si="20">I14</f>
        <v>2025</v>
      </c>
      <c r="J86" s="44">
        <f t="shared" si="20"/>
        <v>2026</v>
      </c>
      <c r="K86" s="48"/>
      <c r="L86" s="48"/>
      <c r="M86" s="48"/>
      <c r="N86" s="48"/>
      <c r="O86" s="48"/>
      <c r="R86" s="812"/>
      <c r="S86" s="812"/>
      <c r="T86" s="812"/>
      <c r="U86" s="812"/>
      <c r="V86" s="812"/>
      <c r="W86" s="812"/>
      <c r="X86" s="812"/>
      <c r="Y86" s="812"/>
      <c r="Z86" s="812"/>
      <c r="AA86" s="812"/>
      <c r="AB86" s="812"/>
      <c r="AC86" s="812"/>
      <c r="AD86" s="812"/>
      <c r="AE86" s="812"/>
      <c r="AF86" s="812"/>
    </row>
    <row r="87" spans="1:32" ht="21.9" customHeight="1">
      <c r="A87" s="16">
        <v>1</v>
      </c>
      <c r="B87" s="1819">
        <v>291</v>
      </c>
      <c r="C87" s="14" t="s">
        <v>12</v>
      </c>
      <c r="D87" s="1821" t="s">
        <v>23</v>
      </c>
      <c r="E87" s="1822"/>
      <c r="F87" s="1555">
        <v>3410182</v>
      </c>
      <c r="G87" s="9">
        <f>'КФО 4'!G95</f>
        <v>2.1999999999999999E-2</v>
      </c>
      <c r="H87" s="56">
        <v>3000</v>
      </c>
      <c r="I87" s="56"/>
      <c r="J87" s="56"/>
      <c r="K87" s="48"/>
      <c r="L87" s="48"/>
      <c r="M87" s="48"/>
      <c r="N87" s="48"/>
      <c r="O87" s="48"/>
      <c r="R87" s="812"/>
      <c r="S87" s="812"/>
      <c r="T87" s="812"/>
      <c r="U87" s="812"/>
      <c r="V87" s="812"/>
      <c r="W87" s="812"/>
      <c r="X87" s="812"/>
      <c r="Y87" s="812"/>
      <c r="Z87" s="812"/>
      <c r="AA87" s="812"/>
      <c r="AB87" s="812"/>
      <c r="AC87" s="812"/>
      <c r="AD87" s="812"/>
      <c r="AE87" s="792">
        <f>SUM(S87:AD87)</f>
        <v>0</v>
      </c>
      <c r="AF87" s="792">
        <f>H87-AE87</f>
        <v>3000</v>
      </c>
    </row>
    <row r="88" spans="1:32" ht="21.9" customHeight="1" thickBot="1">
      <c r="A88" s="16">
        <v>2</v>
      </c>
      <c r="B88" s="1820"/>
      <c r="C88" s="14" t="s">
        <v>12</v>
      </c>
      <c r="D88" s="1821" t="s">
        <v>24</v>
      </c>
      <c r="E88" s="1822"/>
      <c r="F88" s="1556">
        <v>495366</v>
      </c>
      <c r="G88" s="9" t="s">
        <v>109</v>
      </c>
      <c r="H88" s="56">
        <v>12000</v>
      </c>
      <c r="I88" s="56"/>
      <c r="J88" s="56"/>
      <c r="K88" s="48"/>
      <c r="L88" s="48"/>
      <c r="M88" s="48"/>
      <c r="N88" s="48"/>
      <c r="O88" s="48"/>
      <c r="R88" s="815"/>
      <c r="S88" s="815"/>
      <c r="T88" s="815"/>
      <c r="U88" s="815"/>
      <c r="V88" s="815"/>
      <c r="W88" s="815"/>
      <c r="X88" s="815"/>
      <c r="Y88" s="815"/>
      <c r="Z88" s="815"/>
      <c r="AA88" s="815"/>
      <c r="AB88" s="815"/>
      <c r="AC88" s="815"/>
      <c r="AD88" s="815"/>
      <c r="AE88" s="792">
        <f>SUM(S88:AD88)</f>
        <v>0</v>
      </c>
      <c r="AF88" s="792">
        <f>H88-AE88</f>
        <v>12000</v>
      </c>
    </row>
    <row r="89" spans="1:32" ht="20.399999999999999" customHeight="1" thickBot="1">
      <c r="A89" s="1823" t="s">
        <v>25</v>
      </c>
      <c r="B89" s="1824"/>
      <c r="C89" s="1824"/>
      <c r="D89" s="1824"/>
      <c r="E89" s="1824"/>
      <c r="F89" s="1824"/>
      <c r="G89" s="1825"/>
      <c r="H89" s="8">
        <f>H87+H88</f>
        <v>15000</v>
      </c>
      <c r="I89" s="8">
        <f t="shared" ref="I89:J89" si="21">I87+I88</f>
        <v>0</v>
      </c>
      <c r="J89" s="8">
        <f t="shared" si="21"/>
        <v>0</v>
      </c>
      <c r="K89" s="1043">
        <f>H89+H97+H109</f>
        <v>15000</v>
      </c>
      <c r="L89" s="1043">
        <f t="shared" ref="L89:M89" si="22">I89+I97+I109</f>
        <v>0</v>
      </c>
      <c r="M89" s="1043">
        <f t="shared" si="22"/>
        <v>0</v>
      </c>
      <c r="N89" s="48"/>
      <c r="O89" s="48"/>
      <c r="R89" s="813"/>
      <c r="S89" s="798">
        <f>SUM(S87:S88)</f>
        <v>0</v>
      </c>
      <c r="T89" s="798">
        <f t="shared" ref="T89:AD89" si="23">SUM(T87:T88)</f>
        <v>0</v>
      </c>
      <c r="U89" s="798">
        <f t="shared" si="23"/>
        <v>0</v>
      </c>
      <c r="V89" s="798">
        <f t="shared" si="23"/>
        <v>0</v>
      </c>
      <c r="W89" s="798">
        <f t="shared" si="23"/>
        <v>0</v>
      </c>
      <c r="X89" s="798">
        <f t="shared" si="23"/>
        <v>0</v>
      </c>
      <c r="Y89" s="798">
        <f t="shared" si="23"/>
        <v>0</v>
      </c>
      <c r="Z89" s="798">
        <f t="shared" si="23"/>
        <v>0</v>
      </c>
      <c r="AA89" s="798">
        <f t="shared" si="23"/>
        <v>0</v>
      </c>
      <c r="AB89" s="798">
        <f t="shared" si="23"/>
        <v>0</v>
      </c>
      <c r="AC89" s="798">
        <f t="shared" si="23"/>
        <v>0</v>
      </c>
      <c r="AD89" s="798">
        <f t="shared" si="23"/>
        <v>0</v>
      </c>
      <c r="AE89" s="798">
        <f>SUM(S89:AD89)</f>
        <v>0</v>
      </c>
      <c r="AF89" s="814">
        <f>H89-AE89</f>
        <v>15000</v>
      </c>
    </row>
    <row r="90" spans="1:32" ht="12" customHeight="1">
      <c r="K90" s="48"/>
      <c r="L90" s="48"/>
      <c r="M90" s="48"/>
      <c r="N90" s="48"/>
      <c r="O90" s="48"/>
    </row>
    <row r="91" spans="1:32" ht="21" customHeight="1">
      <c r="A91" s="1787" t="s">
        <v>26</v>
      </c>
      <c r="B91" s="1787"/>
      <c r="C91" s="1787"/>
      <c r="D91" s="1787"/>
      <c r="E91" s="1787"/>
      <c r="F91" s="1787"/>
      <c r="G91" s="1787"/>
      <c r="H91" s="1787"/>
      <c r="I91" s="1787"/>
      <c r="J91" s="1826"/>
      <c r="K91" s="48"/>
      <c r="L91" s="48"/>
      <c r="M91" s="48"/>
      <c r="N91" s="48"/>
      <c r="O91" s="48"/>
    </row>
    <row r="92" spans="1:32" ht="21.9" customHeight="1">
      <c r="A92" s="1777" t="s">
        <v>106</v>
      </c>
      <c r="B92" s="1777" t="s">
        <v>0</v>
      </c>
      <c r="C92" s="1777" t="s">
        <v>105</v>
      </c>
      <c r="D92" s="1833" t="s">
        <v>77</v>
      </c>
      <c r="E92" s="1833"/>
      <c r="F92" s="1834" t="s">
        <v>27</v>
      </c>
      <c r="G92" s="1836" t="s">
        <v>28</v>
      </c>
      <c r="H92" s="1749" t="s">
        <v>104</v>
      </c>
      <c r="I92" s="1749"/>
      <c r="J92" s="1749"/>
      <c r="K92" s="48"/>
      <c r="L92" s="48"/>
      <c r="M92" s="48"/>
      <c r="N92" s="48"/>
      <c r="O92" s="48"/>
      <c r="R92" s="1760" t="s">
        <v>631</v>
      </c>
      <c r="S92" s="1761"/>
      <c r="T92" s="1761"/>
      <c r="U92" s="1761"/>
      <c r="V92" s="1761"/>
      <c r="W92" s="1761"/>
      <c r="X92" s="1761"/>
      <c r="Y92" s="1761"/>
      <c r="Z92" s="1761"/>
      <c r="AA92" s="1761"/>
      <c r="AB92" s="1761"/>
      <c r="AC92" s="1761"/>
      <c r="AD92" s="1762"/>
      <c r="AE92" s="810" t="s">
        <v>336</v>
      </c>
      <c r="AF92" s="811" t="s">
        <v>620</v>
      </c>
    </row>
    <row r="93" spans="1:32" ht="32.1" customHeight="1">
      <c r="A93" s="1778"/>
      <c r="B93" s="1778"/>
      <c r="C93" s="1778"/>
      <c r="D93" s="1833"/>
      <c r="E93" s="1833"/>
      <c r="F93" s="1835"/>
      <c r="G93" s="1837"/>
      <c r="H93" s="44">
        <f>H14</f>
        <v>2024</v>
      </c>
      <c r="I93" s="44">
        <f t="shared" ref="I93:J93" si="24">I14</f>
        <v>2025</v>
      </c>
      <c r="J93" s="44">
        <f t="shared" si="24"/>
        <v>2026</v>
      </c>
      <c r="K93" s="48"/>
      <c r="L93" s="48"/>
      <c r="M93" s="48"/>
      <c r="N93" s="48"/>
      <c r="O93" s="48"/>
      <c r="R93" s="812"/>
      <c r="S93" s="812"/>
      <c r="T93" s="812"/>
      <c r="U93" s="812"/>
      <c r="V93" s="812"/>
      <c r="W93" s="812"/>
      <c r="X93" s="812"/>
      <c r="Y93" s="812"/>
      <c r="Z93" s="812"/>
      <c r="AA93" s="812"/>
      <c r="AB93" s="812"/>
      <c r="AC93" s="812"/>
      <c r="AD93" s="812"/>
      <c r="AE93" s="812"/>
      <c r="AF93" s="812"/>
    </row>
    <row r="94" spans="1:32" ht="21.9" hidden="1" customHeight="1">
      <c r="A94" s="16">
        <v>1</v>
      </c>
      <c r="B94" s="1829">
        <v>291</v>
      </c>
      <c r="C94" s="14" t="s">
        <v>12</v>
      </c>
      <c r="D94" s="1830" t="s">
        <v>29</v>
      </c>
      <c r="E94" s="1830"/>
      <c r="F94" s="4"/>
      <c r="G94" s="2"/>
      <c r="H94" s="56"/>
      <c r="I94" s="56"/>
      <c r="J94" s="56"/>
      <c r="K94" s="48"/>
      <c r="L94" s="48"/>
      <c r="M94" s="48"/>
      <c r="N94" s="48"/>
      <c r="O94" s="48"/>
      <c r="R94" s="812"/>
      <c r="S94" s="812"/>
      <c r="T94" s="812"/>
      <c r="U94" s="812"/>
      <c r="V94" s="812"/>
      <c r="W94" s="812"/>
      <c r="X94" s="812"/>
      <c r="Y94" s="812"/>
      <c r="Z94" s="812"/>
      <c r="AA94" s="812"/>
      <c r="AB94" s="812"/>
      <c r="AC94" s="812"/>
      <c r="AD94" s="812"/>
      <c r="AE94" s="792">
        <f>SUM(S94:AD94)</f>
        <v>0</v>
      </c>
      <c r="AF94" s="792">
        <f>H94-AE94</f>
        <v>0</v>
      </c>
    </row>
    <row r="95" spans="1:32" ht="34.049999999999997" hidden="1" customHeight="1">
      <c r="A95" s="16">
        <v>2</v>
      </c>
      <c r="B95" s="1829"/>
      <c r="C95" s="14" t="s">
        <v>12</v>
      </c>
      <c r="D95" s="1831" t="s">
        <v>81</v>
      </c>
      <c r="E95" s="1832"/>
      <c r="F95" s="3" t="s">
        <v>30</v>
      </c>
      <c r="G95" s="1" t="s">
        <v>30</v>
      </c>
      <c r="H95" s="56"/>
      <c r="I95" s="56"/>
      <c r="J95" s="56"/>
      <c r="K95" s="48"/>
      <c r="L95" s="48"/>
      <c r="M95" s="48"/>
      <c r="N95" s="48"/>
      <c r="O95" s="48"/>
      <c r="R95" s="812"/>
      <c r="S95" s="812"/>
      <c r="T95" s="812"/>
      <c r="U95" s="812"/>
      <c r="V95" s="812"/>
      <c r="W95" s="812"/>
      <c r="X95" s="812"/>
      <c r="Y95" s="812"/>
      <c r="Z95" s="812"/>
      <c r="AA95" s="812"/>
      <c r="AB95" s="812"/>
      <c r="AC95" s="812"/>
      <c r="AD95" s="812"/>
      <c r="AE95" s="792">
        <f t="shared" ref="AE95:AE96" si="25">SUM(S95:AD95)</f>
        <v>0</v>
      </c>
      <c r="AF95" s="792">
        <f t="shared" ref="AF95:AF96" si="26">H95-AE95</f>
        <v>0</v>
      </c>
    </row>
    <row r="96" spans="1:32" ht="21.9" customHeight="1" thickBot="1">
      <c r="A96" s="16">
        <v>3</v>
      </c>
      <c r="B96" s="1829"/>
      <c r="C96" s="14" t="s">
        <v>12</v>
      </c>
      <c r="D96" s="1727"/>
      <c r="E96" s="1729"/>
      <c r="F96" s="3" t="s">
        <v>30</v>
      </c>
      <c r="G96" s="1" t="s">
        <v>30</v>
      </c>
      <c r="H96" s="56"/>
      <c r="I96" s="56"/>
      <c r="J96" s="56"/>
      <c r="K96" s="48"/>
      <c r="L96" s="48"/>
      <c r="M96" s="48"/>
      <c r="N96" s="48"/>
      <c r="O96" s="48"/>
      <c r="R96" s="812"/>
      <c r="S96" s="812"/>
      <c r="T96" s="812"/>
      <c r="U96" s="812"/>
      <c r="V96" s="812"/>
      <c r="W96" s="812"/>
      <c r="X96" s="812"/>
      <c r="Y96" s="812"/>
      <c r="Z96" s="812"/>
      <c r="AA96" s="812"/>
      <c r="AB96" s="812"/>
      <c r="AC96" s="812"/>
      <c r="AD96" s="812"/>
      <c r="AE96" s="792">
        <f t="shared" si="25"/>
        <v>0</v>
      </c>
      <c r="AF96" s="792">
        <f t="shared" si="26"/>
        <v>0</v>
      </c>
    </row>
    <row r="97" spans="1:32" ht="20.399999999999999" customHeight="1" thickBot="1">
      <c r="A97" s="1823" t="s">
        <v>31</v>
      </c>
      <c r="B97" s="1824"/>
      <c r="C97" s="1824"/>
      <c r="D97" s="1824"/>
      <c r="E97" s="1824"/>
      <c r="F97" s="1824"/>
      <c r="G97" s="1825"/>
      <c r="H97" s="8">
        <f>SUM(H94:H96)</f>
        <v>0</v>
      </c>
      <c r="I97" s="8">
        <f t="shared" ref="I97:J97" si="27">SUM(I94:I96)</f>
        <v>0</v>
      </c>
      <c r="J97" s="8">
        <f t="shared" si="27"/>
        <v>0</v>
      </c>
      <c r="K97" s="48"/>
      <c r="L97" s="48"/>
      <c r="M97" s="48"/>
      <c r="N97" s="48"/>
      <c r="O97" s="48"/>
      <c r="R97" s="813"/>
      <c r="S97" s="798">
        <f>SUM(S94:S96)</f>
        <v>0</v>
      </c>
      <c r="T97" s="798">
        <f t="shared" ref="T97:AB97" si="28">SUM(T94:T96)</f>
        <v>0</v>
      </c>
      <c r="U97" s="798">
        <f t="shared" si="28"/>
        <v>0</v>
      </c>
      <c r="V97" s="798">
        <f t="shared" si="28"/>
        <v>0</v>
      </c>
      <c r="W97" s="798">
        <f t="shared" si="28"/>
        <v>0</v>
      </c>
      <c r="X97" s="798">
        <f t="shared" si="28"/>
        <v>0</v>
      </c>
      <c r="Y97" s="798">
        <f t="shared" si="28"/>
        <v>0</v>
      </c>
      <c r="Z97" s="798">
        <f t="shared" si="28"/>
        <v>0</v>
      </c>
      <c r="AA97" s="798">
        <f t="shared" si="28"/>
        <v>0</v>
      </c>
      <c r="AB97" s="798">
        <f t="shared" si="28"/>
        <v>0</v>
      </c>
      <c r="AC97" s="798">
        <f>SUM(AC94:AC96)</f>
        <v>0</v>
      </c>
      <c r="AD97" s="798">
        <f>SUM(AD94:AD96)</f>
        <v>0</v>
      </c>
      <c r="AE97" s="798">
        <f>SUM(S97:AD97)</f>
        <v>0</v>
      </c>
      <c r="AF97" s="814">
        <f>H97-AE97</f>
        <v>0</v>
      </c>
    </row>
    <row r="98" spans="1:32" ht="12" customHeight="1">
      <c r="K98" s="48"/>
      <c r="L98" s="48"/>
      <c r="M98" s="48"/>
      <c r="N98" s="48"/>
      <c r="O98" s="48"/>
    </row>
    <row r="99" spans="1:32" ht="21" customHeight="1">
      <c r="A99" s="1787" t="s">
        <v>513</v>
      </c>
      <c r="B99" s="1787"/>
      <c r="C99" s="1787"/>
      <c r="D99" s="1787"/>
      <c r="E99" s="1787"/>
      <c r="F99" s="1787"/>
      <c r="G99" s="1787"/>
      <c r="H99" s="1787"/>
      <c r="I99" s="1787"/>
      <c r="J99" s="1826"/>
      <c r="K99" s="48"/>
      <c r="L99" s="48"/>
      <c r="M99" s="48"/>
      <c r="N99" s="48"/>
      <c r="O99" s="48"/>
    </row>
    <row r="100" spans="1:32" ht="21.9" customHeight="1">
      <c r="A100" s="1777" t="s">
        <v>106</v>
      </c>
      <c r="B100" s="1777" t="s">
        <v>0</v>
      </c>
      <c r="C100" s="1777" t="s">
        <v>105</v>
      </c>
      <c r="D100" s="1749" t="s">
        <v>77</v>
      </c>
      <c r="E100" s="1749"/>
      <c r="F100" s="1749"/>
      <c r="G100" s="1749"/>
      <c r="H100" s="1749" t="s">
        <v>104</v>
      </c>
      <c r="I100" s="1749"/>
      <c r="J100" s="1749"/>
      <c r="K100" s="48"/>
      <c r="L100" s="48"/>
      <c r="M100" s="48"/>
      <c r="N100" s="48"/>
      <c r="O100" s="48"/>
      <c r="R100" s="1760" t="s">
        <v>630</v>
      </c>
      <c r="S100" s="1761"/>
      <c r="T100" s="1761"/>
      <c r="U100" s="1761"/>
      <c r="V100" s="1761"/>
      <c r="W100" s="1761"/>
      <c r="X100" s="1761"/>
      <c r="Y100" s="1761"/>
      <c r="Z100" s="1761"/>
      <c r="AA100" s="1761"/>
      <c r="AB100" s="1761"/>
      <c r="AC100" s="1761"/>
      <c r="AD100" s="1762"/>
      <c r="AE100" s="810" t="s">
        <v>336</v>
      </c>
      <c r="AF100" s="811" t="s">
        <v>620</v>
      </c>
    </row>
    <row r="101" spans="1:32" ht="21.9" customHeight="1">
      <c r="A101" s="1778"/>
      <c r="B101" s="1778"/>
      <c r="C101" s="1778"/>
      <c r="D101" s="1749"/>
      <c r="E101" s="1749"/>
      <c r="F101" s="1749"/>
      <c r="G101" s="1749"/>
      <c r="H101" s="44">
        <f>H14</f>
        <v>2024</v>
      </c>
      <c r="I101" s="44">
        <f t="shared" ref="I101:J101" si="29">I14</f>
        <v>2025</v>
      </c>
      <c r="J101" s="44">
        <f t="shared" si="29"/>
        <v>2026</v>
      </c>
      <c r="K101" s="48"/>
      <c r="L101" s="48"/>
      <c r="M101" s="48"/>
      <c r="N101" s="48"/>
      <c r="O101" s="48"/>
      <c r="R101" s="812"/>
      <c r="S101" s="812"/>
      <c r="T101" s="812"/>
      <c r="U101" s="812"/>
      <c r="V101" s="812"/>
      <c r="W101" s="812"/>
      <c r="X101" s="812"/>
      <c r="Y101" s="812"/>
      <c r="Z101" s="812"/>
      <c r="AA101" s="812"/>
      <c r="AB101" s="812"/>
      <c r="AC101" s="812"/>
      <c r="AD101" s="812"/>
      <c r="AE101" s="812"/>
      <c r="AF101" s="812"/>
    </row>
    <row r="102" spans="1:32" ht="21.9" customHeight="1">
      <c r="A102" s="800"/>
      <c r="B102" s="1730">
        <v>291</v>
      </c>
      <c r="C102" s="801" t="s">
        <v>12</v>
      </c>
      <c r="D102" s="1733" t="s">
        <v>97</v>
      </c>
      <c r="E102" s="1734"/>
      <c r="F102" s="1734"/>
      <c r="G102" s="1735"/>
      <c r="H102" s="771"/>
      <c r="I102" s="771"/>
      <c r="J102" s="771"/>
      <c r="K102" s="48"/>
      <c r="L102" s="48"/>
      <c r="M102" s="48"/>
      <c r="N102" s="48"/>
      <c r="O102" s="48"/>
      <c r="R102" s="812"/>
      <c r="S102" s="812"/>
      <c r="T102" s="812"/>
      <c r="U102" s="812"/>
      <c r="V102" s="812"/>
      <c r="W102" s="812"/>
      <c r="X102" s="812"/>
      <c r="Y102" s="812"/>
      <c r="Z102" s="812"/>
      <c r="AA102" s="812"/>
      <c r="AB102" s="812"/>
      <c r="AC102" s="812"/>
      <c r="AD102" s="812"/>
      <c r="AE102" s="792">
        <f t="shared" ref="AE102" si="30">SUM(S102:AD102)</f>
        <v>0</v>
      </c>
      <c r="AF102" s="792">
        <f t="shared" ref="AF102" si="31">H102-AE102</f>
        <v>0</v>
      </c>
    </row>
    <row r="103" spans="1:32" ht="21.9" customHeight="1" thickBot="1">
      <c r="A103" s="800"/>
      <c r="B103" s="1731"/>
      <c r="C103" s="801" t="s">
        <v>12</v>
      </c>
      <c r="D103" s="1736"/>
      <c r="E103" s="1737"/>
      <c r="F103" s="1737"/>
      <c r="G103" s="1738"/>
      <c r="H103" s="771"/>
      <c r="I103" s="771"/>
      <c r="J103" s="771"/>
      <c r="K103" s="48"/>
      <c r="L103" s="48"/>
      <c r="M103" s="48"/>
      <c r="N103" s="48"/>
      <c r="O103" s="48"/>
      <c r="R103" s="812"/>
      <c r="S103" s="812"/>
      <c r="T103" s="812"/>
      <c r="U103" s="812"/>
      <c r="V103" s="812"/>
      <c r="W103" s="812"/>
      <c r="X103" s="812"/>
      <c r="Y103" s="812"/>
      <c r="Z103" s="812"/>
      <c r="AA103" s="812"/>
      <c r="AB103" s="812"/>
      <c r="AC103" s="812"/>
      <c r="AD103" s="812"/>
      <c r="AE103" s="792">
        <f t="shared" ref="AE103:AE108" si="32">SUM(S103:AD103)</f>
        <v>0</v>
      </c>
      <c r="AF103" s="792">
        <f t="shared" ref="AF103:AF108" si="33">H103-AE103</f>
        <v>0</v>
      </c>
    </row>
    <row r="104" spans="1:32" ht="21.9" hidden="1" customHeight="1">
      <c r="A104" s="800"/>
      <c r="B104" s="1732"/>
      <c r="C104" s="801" t="s">
        <v>12</v>
      </c>
      <c r="D104" s="1736"/>
      <c r="E104" s="1737"/>
      <c r="F104" s="1737"/>
      <c r="G104" s="1738"/>
      <c r="H104" s="771"/>
      <c r="I104" s="771"/>
      <c r="J104" s="771"/>
      <c r="K104" s="48"/>
      <c r="L104" s="48"/>
      <c r="M104" s="48"/>
      <c r="N104" s="48"/>
      <c r="O104" s="48"/>
      <c r="R104" s="812"/>
      <c r="S104" s="812"/>
      <c r="T104" s="812"/>
      <c r="U104" s="812"/>
      <c r="V104" s="812"/>
      <c r="W104" s="812"/>
      <c r="X104" s="812"/>
      <c r="Y104" s="812"/>
      <c r="Z104" s="812"/>
      <c r="AA104" s="812"/>
      <c r="AB104" s="812"/>
      <c r="AC104" s="812"/>
      <c r="AD104" s="812"/>
      <c r="AE104" s="792">
        <f t="shared" si="32"/>
        <v>0</v>
      </c>
      <c r="AF104" s="792">
        <f t="shared" si="33"/>
        <v>0</v>
      </c>
    </row>
    <row r="105" spans="1:32" ht="21.9" hidden="1" customHeight="1">
      <c r="A105" s="800"/>
      <c r="B105" s="1730">
        <v>292</v>
      </c>
      <c r="C105" s="801" t="s">
        <v>12</v>
      </c>
      <c r="D105" s="1736"/>
      <c r="E105" s="1737"/>
      <c r="F105" s="1737"/>
      <c r="G105" s="1738"/>
      <c r="H105" s="771"/>
      <c r="I105" s="771"/>
      <c r="J105" s="771"/>
      <c r="K105" s="48"/>
      <c r="L105" s="48"/>
      <c r="M105" s="48"/>
      <c r="N105" s="48"/>
      <c r="O105" s="48"/>
      <c r="R105" s="812"/>
      <c r="S105" s="812"/>
      <c r="T105" s="812"/>
      <c r="U105" s="812"/>
      <c r="V105" s="812"/>
      <c r="W105" s="812"/>
      <c r="X105" s="812"/>
      <c r="Y105" s="812"/>
      <c r="Z105" s="812"/>
      <c r="AA105" s="812"/>
      <c r="AB105" s="812"/>
      <c r="AC105" s="812"/>
      <c r="AD105" s="812"/>
      <c r="AE105" s="792">
        <f t="shared" si="32"/>
        <v>0</v>
      </c>
      <c r="AF105" s="792">
        <f t="shared" si="33"/>
        <v>0</v>
      </c>
    </row>
    <row r="106" spans="1:32" ht="21.9" hidden="1" customHeight="1">
      <c r="A106" s="800"/>
      <c r="B106" s="1732"/>
      <c r="C106" s="801" t="s">
        <v>12</v>
      </c>
      <c r="D106" s="1736"/>
      <c r="E106" s="1737"/>
      <c r="F106" s="1737"/>
      <c r="G106" s="1738"/>
      <c r="H106" s="771"/>
      <c r="I106" s="771"/>
      <c r="J106" s="771"/>
      <c r="K106" s="48"/>
      <c r="L106" s="48"/>
      <c r="M106" s="48"/>
      <c r="N106" s="48"/>
      <c r="O106" s="48"/>
      <c r="R106" s="812"/>
      <c r="S106" s="812"/>
      <c r="T106" s="812"/>
      <c r="U106" s="812"/>
      <c r="V106" s="812"/>
      <c r="W106" s="812"/>
      <c r="X106" s="812"/>
      <c r="Y106" s="812"/>
      <c r="Z106" s="812"/>
      <c r="AA106" s="812"/>
      <c r="AB106" s="812"/>
      <c r="AC106" s="812"/>
      <c r="AD106" s="812"/>
      <c r="AE106" s="792">
        <f t="shared" si="32"/>
        <v>0</v>
      </c>
      <c r="AF106" s="792">
        <f t="shared" si="33"/>
        <v>0</v>
      </c>
    </row>
    <row r="107" spans="1:32" ht="21.9" hidden="1" customHeight="1">
      <c r="A107" s="800"/>
      <c r="B107" s="1730">
        <v>293</v>
      </c>
      <c r="C107" s="801" t="s">
        <v>12</v>
      </c>
      <c r="D107" s="1736"/>
      <c r="E107" s="1737"/>
      <c r="F107" s="1737"/>
      <c r="G107" s="1738"/>
      <c r="H107" s="771"/>
      <c r="I107" s="771"/>
      <c r="J107" s="771"/>
      <c r="K107" s="48"/>
      <c r="L107" s="48"/>
      <c r="M107" s="48"/>
      <c r="N107" s="48"/>
      <c r="O107" s="48"/>
      <c r="R107" s="812"/>
      <c r="S107" s="812"/>
      <c r="T107" s="812"/>
      <c r="U107" s="812"/>
      <c r="V107" s="812"/>
      <c r="W107" s="812"/>
      <c r="X107" s="812"/>
      <c r="Y107" s="812"/>
      <c r="Z107" s="812"/>
      <c r="AA107" s="812"/>
      <c r="AB107" s="812"/>
      <c r="AC107" s="812"/>
      <c r="AD107" s="812"/>
      <c r="AE107" s="792">
        <f t="shared" si="32"/>
        <v>0</v>
      </c>
      <c r="AF107" s="792">
        <f t="shared" si="33"/>
        <v>0</v>
      </c>
    </row>
    <row r="108" spans="1:32" ht="21.9" hidden="1" customHeight="1" thickBot="1">
      <c r="A108" s="800"/>
      <c r="B108" s="1732"/>
      <c r="C108" s="801" t="s">
        <v>12</v>
      </c>
      <c r="D108" s="1736"/>
      <c r="E108" s="1737"/>
      <c r="F108" s="1737"/>
      <c r="G108" s="1738"/>
      <c r="H108" s="771"/>
      <c r="I108" s="771"/>
      <c r="J108" s="771"/>
      <c r="K108" s="48"/>
      <c r="L108" s="48"/>
      <c r="M108" s="48"/>
      <c r="N108" s="48"/>
      <c r="O108" s="48"/>
      <c r="R108" s="812"/>
      <c r="S108" s="812"/>
      <c r="T108" s="812"/>
      <c r="U108" s="812"/>
      <c r="V108" s="812"/>
      <c r="W108" s="812"/>
      <c r="X108" s="812"/>
      <c r="Y108" s="812"/>
      <c r="Z108" s="812"/>
      <c r="AA108" s="812"/>
      <c r="AB108" s="812"/>
      <c r="AC108" s="812"/>
      <c r="AD108" s="812"/>
      <c r="AE108" s="792">
        <f t="shared" si="32"/>
        <v>0</v>
      </c>
      <c r="AF108" s="792">
        <f t="shared" si="33"/>
        <v>0</v>
      </c>
    </row>
    <row r="109" spans="1:32" ht="20.399999999999999" customHeight="1" thickBot="1">
      <c r="A109" s="1823" t="s">
        <v>33</v>
      </c>
      <c r="B109" s="1824"/>
      <c r="C109" s="1824"/>
      <c r="D109" s="1824"/>
      <c r="E109" s="1824"/>
      <c r="F109" s="1824"/>
      <c r="G109" s="1825"/>
      <c r="H109" s="8">
        <f>SUM(H102:H108)</f>
        <v>0</v>
      </c>
      <c r="I109" s="8">
        <f t="shared" ref="I109:J109" si="34">SUM(I102:I108)</f>
        <v>0</v>
      </c>
      <c r="J109" s="8">
        <f t="shared" si="34"/>
        <v>0</v>
      </c>
      <c r="K109" s="48"/>
      <c r="L109" s="48"/>
      <c r="M109" s="48"/>
      <c r="N109" s="48"/>
      <c r="O109" s="48"/>
      <c r="R109" s="813"/>
      <c r="S109" s="798">
        <f>SUM(S102:S108)</f>
        <v>0</v>
      </c>
      <c r="T109" s="798">
        <f t="shared" ref="T109:AE109" si="35">SUM(T102:T108)</f>
        <v>0</v>
      </c>
      <c r="U109" s="798">
        <f t="shared" si="35"/>
        <v>0</v>
      </c>
      <c r="V109" s="798">
        <f t="shared" si="35"/>
        <v>0</v>
      </c>
      <c r="W109" s="798">
        <f t="shared" si="35"/>
        <v>0</v>
      </c>
      <c r="X109" s="798">
        <f t="shared" si="35"/>
        <v>0</v>
      </c>
      <c r="Y109" s="798">
        <f t="shared" si="35"/>
        <v>0</v>
      </c>
      <c r="Z109" s="798">
        <f t="shared" si="35"/>
        <v>0</v>
      </c>
      <c r="AA109" s="798">
        <f t="shared" si="35"/>
        <v>0</v>
      </c>
      <c r="AB109" s="798">
        <f t="shared" si="35"/>
        <v>0</v>
      </c>
      <c r="AC109" s="798">
        <f t="shared" si="35"/>
        <v>0</v>
      </c>
      <c r="AD109" s="798">
        <f t="shared" si="35"/>
        <v>0</v>
      </c>
      <c r="AE109" s="798">
        <f t="shared" si="35"/>
        <v>0</v>
      </c>
      <c r="AF109" s="814">
        <f>H109-AE109</f>
        <v>0</v>
      </c>
    </row>
    <row r="110" spans="1:32" ht="12" customHeight="1">
      <c r="K110" s="48"/>
      <c r="L110" s="48"/>
      <c r="M110" s="48"/>
      <c r="N110" s="48"/>
      <c r="O110" s="48"/>
    </row>
    <row r="111" spans="1:32" ht="21.9" hidden="1" customHeight="1">
      <c r="A111" s="1843" t="s">
        <v>34</v>
      </c>
      <c r="B111" s="1843"/>
      <c r="C111" s="1843"/>
      <c r="D111" s="1843"/>
      <c r="E111" s="1843"/>
      <c r="F111" s="1843"/>
      <c r="G111" s="1843"/>
      <c r="H111" s="1843"/>
      <c r="I111" s="1843"/>
      <c r="J111" s="1844"/>
    </row>
    <row r="112" spans="1:32" ht="21.9" hidden="1" customHeight="1">
      <c r="A112" s="1777" t="s">
        <v>106</v>
      </c>
      <c r="B112" s="1833" t="s">
        <v>0</v>
      </c>
      <c r="C112" s="1833" t="s">
        <v>105</v>
      </c>
      <c r="D112" s="1749" t="s">
        <v>77</v>
      </c>
      <c r="E112" s="1833" t="s">
        <v>82</v>
      </c>
      <c r="F112" s="1739" t="s">
        <v>35</v>
      </c>
      <c r="G112" s="1740" t="s">
        <v>111</v>
      </c>
      <c r="H112" s="1749" t="s">
        <v>104</v>
      </c>
      <c r="I112" s="1749"/>
      <c r="J112" s="1749"/>
    </row>
    <row r="113" spans="1:10" ht="21.9" hidden="1" customHeight="1">
      <c r="A113" s="1778"/>
      <c r="B113" s="1833"/>
      <c r="C113" s="1833"/>
      <c r="D113" s="1749"/>
      <c r="E113" s="1833"/>
      <c r="F113" s="1739"/>
      <c r="G113" s="1740"/>
      <c r="H113" s="44">
        <f>H14</f>
        <v>2024</v>
      </c>
      <c r="I113" s="44">
        <f t="shared" ref="I113:J113" si="36">I14</f>
        <v>2025</v>
      </c>
      <c r="J113" s="44">
        <f t="shared" si="36"/>
        <v>2026</v>
      </c>
    </row>
    <row r="114" spans="1:10" ht="34.049999999999997" hidden="1" customHeight="1">
      <c r="A114" s="1838">
        <v>1</v>
      </c>
      <c r="B114" s="1819">
        <v>225</v>
      </c>
      <c r="C114" s="1836" t="s">
        <v>36</v>
      </c>
      <c r="D114" s="258" t="s">
        <v>37</v>
      </c>
      <c r="E114" s="259"/>
      <c r="F114" s="260"/>
      <c r="G114" s="261"/>
      <c r="H114" s="22" t="s">
        <v>30</v>
      </c>
      <c r="I114" s="22" t="s">
        <v>30</v>
      </c>
      <c r="J114" s="22" t="s">
        <v>30</v>
      </c>
    </row>
    <row r="115" spans="1:10" ht="21.9" hidden="1" customHeight="1">
      <c r="A115" s="1839"/>
      <c r="B115" s="1841"/>
      <c r="C115" s="1842"/>
      <c r="D115" s="65"/>
      <c r="E115" s="66" t="s">
        <v>95</v>
      </c>
      <c r="F115" s="60"/>
      <c r="G115" s="6" t="e">
        <f>H115/F115</f>
        <v>#DIV/0!</v>
      </c>
      <c r="H115" s="56"/>
      <c r="I115" s="56"/>
      <c r="J115" s="56"/>
    </row>
    <row r="116" spans="1:10" ht="21.9" hidden="1" customHeight="1">
      <c r="A116" s="1839"/>
      <c r="B116" s="1841"/>
      <c r="C116" s="1842"/>
      <c r="D116" s="65"/>
      <c r="E116" s="66" t="s">
        <v>95</v>
      </c>
      <c r="F116" s="60"/>
      <c r="G116" s="6" t="e">
        <f t="shared" ref="G116:G125" si="37">H116/F116</f>
        <v>#DIV/0!</v>
      </c>
      <c r="H116" s="56"/>
      <c r="I116" s="56"/>
      <c r="J116" s="56"/>
    </row>
    <row r="117" spans="1:10" ht="21.9" hidden="1" customHeight="1">
      <c r="A117" s="1839"/>
      <c r="B117" s="1841"/>
      <c r="C117" s="1842"/>
      <c r="D117" s="65"/>
      <c r="E117" s="66" t="s">
        <v>95</v>
      </c>
      <c r="F117" s="60"/>
      <c r="G117" s="6" t="e">
        <f t="shared" si="37"/>
        <v>#DIV/0!</v>
      </c>
      <c r="H117" s="56"/>
      <c r="I117" s="56"/>
      <c r="J117" s="56"/>
    </row>
    <row r="118" spans="1:10" ht="21.9" hidden="1" customHeight="1">
      <c r="A118" s="1839"/>
      <c r="B118" s="1841"/>
      <c r="C118" s="1842"/>
      <c r="D118" s="65"/>
      <c r="E118" s="66" t="s">
        <v>95</v>
      </c>
      <c r="F118" s="60"/>
      <c r="G118" s="6" t="e">
        <f t="shared" si="37"/>
        <v>#DIV/0!</v>
      </c>
      <c r="H118" s="56"/>
      <c r="I118" s="56"/>
      <c r="J118" s="56"/>
    </row>
    <row r="119" spans="1:10" ht="21.9" hidden="1" customHeight="1">
      <c r="A119" s="1839"/>
      <c r="B119" s="1841"/>
      <c r="C119" s="1842"/>
      <c r="D119" s="65"/>
      <c r="E119" s="66" t="s">
        <v>95</v>
      </c>
      <c r="F119" s="60"/>
      <c r="G119" s="6" t="e">
        <f t="shared" si="37"/>
        <v>#DIV/0!</v>
      </c>
      <c r="H119" s="56"/>
      <c r="I119" s="56"/>
      <c r="J119" s="56"/>
    </row>
    <row r="120" spans="1:10" ht="20.399999999999999" hidden="1" customHeight="1">
      <c r="A120" s="1840"/>
      <c r="B120" s="1820"/>
      <c r="C120" s="1837"/>
      <c r="D120" s="1845" t="s">
        <v>347</v>
      </c>
      <c r="E120" s="1846"/>
      <c r="F120" s="1846"/>
      <c r="G120" s="1847"/>
      <c r="H120" s="265">
        <f>SUM(H115:H119)</f>
        <v>0</v>
      </c>
      <c r="I120" s="265">
        <f t="shared" ref="I120:J120" si="38">SUM(I115:I119)</f>
        <v>0</v>
      </c>
      <c r="J120" s="265">
        <f t="shared" si="38"/>
        <v>0</v>
      </c>
    </row>
    <row r="121" spans="1:10" ht="21.9" hidden="1" customHeight="1">
      <c r="A121" s="1838">
        <v>2</v>
      </c>
      <c r="B121" s="1819">
        <v>226</v>
      </c>
      <c r="C121" s="1836" t="s">
        <v>10</v>
      </c>
      <c r="D121" s="65"/>
      <c r="E121" s="66" t="s">
        <v>95</v>
      </c>
      <c r="F121" s="60"/>
      <c r="G121" s="6" t="e">
        <f t="shared" si="37"/>
        <v>#DIV/0!</v>
      </c>
      <c r="H121" s="56"/>
      <c r="I121" s="56"/>
      <c r="J121" s="56"/>
    </row>
    <row r="122" spans="1:10" ht="21.9" hidden="1" customHeight="1">
      <c r="A122" s="1839"/>
      <c r="B122" s="1841"/>
      <c r="C122" s="1842"/>
      <c r="D122" s="65"/>
      <c r="E122" s="66" t="s">
        <v>95</v>
      </c>
      <c r="F122" s="60"/>
      <c r="G122" s="6" t="e">
        <f t="shared" si="37"/>
        <v>#DIV/0!</v>
      </c>
      <c r="H122" s="56"/>
      <c r="I122" s="56"/>
      <c r="J122" s="56"/>
    </row>
    <row r="123" spans="1:10" ht="21.9" hidden="1" customHeight="1">
      <c r="A123" s="1839"/>
      <c r="B123" s="1841"/>
      <c r="C123" s="1842"/>
      <c r="D123" s="65"/>
      <c r="E123" s="66" t="s">
        <v>95</v>
      </c>
      <c r="F123" s="60"/>
      <c r="G123" s="6" t="e">
        <f t="shared" si="37"/>
        <v>#DIV/0!</v>
      </c>
      <c r="H123" s="56"/>
      <c r="I123" s="56"/>
      <c r="J123" s="56"/>
    </row>
    <row r="124" spans="1:10" ht="21.9" hidden="1" customHeight="1">
      <c r="A124" s="1839"/>
      <c r="B124" s="1841"/>
      <c r="C124" s="1842"/>
      <c r="D124" s="65"/>
      <c r="E124" s="66" t="s">
        <v>95</v>
      </c>
      <c r="F124" s="60"/>
      <c r="G124" s="6" t="e">
        <f t="shared" si="37"/>
        <v>#DIV/0!</v>
      </c>
      <c r="H124" s="56"/>
      <c r="I124" s="56"/>
      <c r="J124" s="56"/>
    </row>
    <row r="125" spans="1:10" ht="21.9" hidden="1" customHeight="1">
      <c r="A125" s="1839"/>
      <c r="B125" s="1841"/>
      <c r="C125" s="1842"/>
      <c r="D125" s="65"/>
      <c r="E125" s="66" t="s">
        <v>95</v>
      </c>
      <c r="F125" s="60"/>
      <c r="G125" s="6" t="e">
        <f t="shared" si="37"/>
        <v>#DIV/0!</v>
      </c>
      <c r="H125" s="56"/>
      <c r="I125" s="56"/>
      <c r="J125" s="56"/>
    </row>
    <row r="126" spans="1:10" ht="20.399999999999999" hidden="1" customHeight="1">
      <c r="A126" s="1840"/>
      <c r="B126" s="1820"/>
      <c r="C126" s="1837"/>
      <c r="D126" s="1845" t="s">
        <v>348</v>
      </c>
      <c r="E126" s="1846"/>
      <c r="F126" s="1846"/>
      <c r="G126" s="1847"/>
      <c r="H126" s="265">
        <f>SUM(H121:H125)</f>
        <v>0</v>
      </c>
      <c r="I126" s="265">
        <f t="shared" ref="I126:J126" si="39">SUM(I121:I125)</f>
        <v>0</v>
      </c>
      <c r="J126" s="265">
        <f t="shared" si="39"/>
        <v>0</v>
      </c>
    </row>
    <row r="127" spans="1:10" ht="20.399999999999999" hidden="1" customHeight="1">
      <c r="A127" s="1823" t="s">
        <v>38</v>
      </c>
      <c r="B127" s="1824"/>
      <c r="C127" s="1824"/>
      <c r="D127" s="1824"/>
      <c r="E127" s="1824"/>
      <c r="F127" s="1824"/>
      <c r="G127" s="1825"/>
      <c r="H127" s="8">
        <f>H120+H126</f>
        <v>0</v>
      </c>
      <c r="I127" s="8">
        <f t="shared" ref="I127:J127" si="40">I120+I126</f>
        <v>0</v>
      </c>
      <c r="J127" s="8">
        <f t="shared" si="40"/>
        <v>0</v>
      </c>
    </row>
    <row r="128" spans="1:10" hidden="1">
      <c r="A128" s="11"/>
      <c r="B128" s="11"/>
      <c r="C128" s="11"/>
      <c r="D128" s="11"/>
      <c r="E128" s="11"/>
      <c r="F128" s="11"/>
      <c r="G128" s="11"/>
    </row>
    <row r="129" spans="1:10" ht="31.05" hidden="1" customHeight="1">
      <c r="A129" s="1848" t="s">
        <v>375</v>
      </c>
      <c r="B129" s="1848"/>
      <c r="C129" s="1848"/>
      <c r="D129" s="1848"/>
      <c r="E129" s="1848"/>
      <c r="F129" s="1848"/>
      <c r="G129" s="1848"/>
      <c r="H129" s="1848"/>
      <c r="I129" s="1848"/>
      <c r="J129" s="1848"/>
    </row>
    <row r="130" spans="1:10" ht="21.9" hidden="1" customHeight="1">
      <c r="A130" s="1777" t="s">
        <v>106</v>
      </c>
      <c r="B130" s="1833" t="s">
        <v>0</v>
      </c>
      <c r="C130" s="1833" t="s">
        <v>105</v>
      </c>
      <c r="D130" s="1749" t="s">
        <v>77</v>
      </c>
      <c r="E130" s="1833" t="s">
        <v>82</v>
      </c>
      <c r="F130" s="1739" t="s">
        <v>35</v>
      </c>
      <c r="G130" s="1740" t="s">
        <v>111</v>
      </c>
      <c r="H130" s="1749" t="s">
        <v>104</v>
      </c>
      <c r="I130" s="1749"/>
      <c r="J130" s="1749"/>
    </row>
    <row r="131" spans="1:10" ht="29.25" hidden="1" customHeight="1">
      <c r="A131" s="1778"/>
      <c r="B131" s="1833"/>
      <c r="C131" s="1833"/>
      <c r="D131" s="1749"/>
      <c r="E131" s="1833"/>
      <c r="F131" s="1739"/>
      <c r="G131" s="1740"/>
      <c r="H131" s="44">
        <f>H14</f>
        <v>2024</v>
      </c>
      <c r="I131" s="44">
        <f t="shared" ref="I131:J131" si="41">I14</f>
        <v>2025</v>
      </c>
      <c r="J131" s="44">
        <f t="shared" si="41"/>
        <v>2026</v>
      </c>
    </row>
    <row r="132" spans="1:10" ht="22.2" hidden="1" customHeight="1">
      <c r="A132" s="1849">
        <v>1</v>
      </c>
      <c r="B132" s="1730">
        <v>226</v>
      </c>
      <c r="C132" s="1852" t="s">
        <v>10</v>
      </c>
      <c r="D132" s="806"/>
      <c r="E132" s="807" t="s">
        <v>95</v>
      </c>
      <c r="F132" s="808"/>
      <c r="G132" s="67" t="e">
        <f>H132/F132</f>
        <v>#DIV/0!</v>
      </c>
      <c r="H132" s="56"/>
      <c r="I132" s="56"/>
      <c r="J132" s="56"/>
    </row>
    <row r="133" spans="1:10" ht="22.2" hidden="1" customHeight="1">
      <c r="A133" s="1850"/>
      <c r="B133" s="1731"/>
      <c r="C133" s="1853"/>
      <c r="D133" s="806"/>
      <c r="E133" s="807" t="s">
        <v>95</v>
      </c>
      <c r="F133" s="808"/>
      <c r="G133" s="67" t="e">
        <f t="shared" ref="G133:G135" si="42">H133/F133</f>
        <v>#DIV/0!</v>
      </c>
      <c r="H133" s="56"/>
      <c r="I133" s="56"/>
      <c r="J133" s="56"/>
    </row>
    <row r="134" spans="1:10" ht="22.2" hidden="1" customHeight="1">
      <c r="A134" s="1850"/>
      <c r="B134" s="1731"/>
      <c r="C134" s="1853"/>
      <c r="D134" s="806"/>
      <c r="E134" s="807" t="s">
        <v>95</v>
      </c>
      <c r="F134" s="808"/>
      <c r="G134" s="67" t="e">
        <f t="shared" si="42"/>
        <v>#DIV/0!</v>
      </c>
      <c r="H134" s="56"/>
      <c r="I134" s="56"/>
      <c r="J134" s="56"/>
    </row>
    <row r="135" spans="1:10" ht="22.2" hidden="1" customHeight="1">
      <c r="A135" s="1850"/>
      <c r="B135" s="1731"/>
      <c r="C135" s="1853"/>
      <c r="D135" s="806"/>
      <c r="E135" s="807" t="s">
        <v>95</v>
      </c>
      <c r="F135" s="808"/>
      <c r="G135" s="67" t="e">
        <f t="shared" si="42"/>
        <v>#DIV/0!</v>
      </c>
      <c r="H135" s="56"/>
      <c r="I135" s="56"/>
      <c r="J135" s="56"/>
    </row>
    <row r="136" spans="1:10" ht="20.399999999999999" hidden="1" customHeight="1">
      <c r="A136" s="1851"/>
      <c r="B136" s="1732"/>
      <c r="C136" s="1854"/>
      <c r="D136" s="1845" t="s">
        <v>348</v>
      </c>
      <c r="E136" s="1846"/>
      <c r="F136" s="1846"/>
      <c r="G136" s="1847"/>
      <c r="H136" s="265">
        <f>SUM(H132:H135)</f>
        <v>0</v>
      </c>
      <c r="I136" s="265">
        <f t="shared" ref="I136:J136" si="43">SUM(I132:I135)</f>
        <v>0</v>
      </c>
      <c r="J136" s="265">
        <f t="shared" si="43"/>
        <v>0</v>
      </c>
    </row>
    <row r="137" spans="1:10" ht="22.2" hidden="1" customHeight="1">
      <c r="A137" s="1849">
        <v>2</v>
      </c>
      <c r="B137" s="1730">
        <v>310</v>
      </c>
      <c r="C137" s="1852" t="s">
        <v>297</v>
      </c>
      <c r="D137" s="809"/>
      <c r="E137" s="807" t="s">
        <v>95</v>
      </c>
      <c r="F137" s="808"/>
      <c r="G137" s="67" t="e">
        <f>H137/F137</f>
        <v>#DIV/0!</v>
      </c>
      <c r="H137" s="56"/>
      <c r="I137" s="56"/>
      <c r="J137" s="56"/>
    </row>
    <row r="138" spans="1:10" ht="22.2" hidden="1" customHeight="1">
      <c r="A138" s="1850"/>
      <c r="B138" s="1731"/>
      <c r="C138" s="1853"/>
      <c r="D138" s="809"/>
      <c r="E138" s="807" t="s">
        <v>95</v>
      </c>
      <c r="F138" s="808"/>
      <c r="G138" s="67" t="e">
        <f t="shared" ref="G138:G140" si="44">H138/F138</f>
        <v>#DIV/0!</v>
      </c>
      <c r="H138" s="56"/>
      <c r="I138" s="56"/>
      <c r="J138" s="56"/>
    </row>
    <row r="139" spans="1:10" ht="22.2" hidden="1" customHeight="1">
      <c r="A139" s="1850"/>
      <c r="B139" s="1731"/>
      <c r="C139" s="1853"/>
      <c r="D139" s="809"/>
      <c r="E139" s="807" t="s">
        <v>95</v>
      </c>
      <c r="F139" s="808"/>
      <c r="G139" s="67" t="e">
        <f t="shared" si="44"/>
        <v>#DIV/0!</v>
      </c>
      <c r="H139" s="56"/>
      <c r="I139" s="56"/>
      <c r="J139" s="56"/>
    </row>
    <row r="140" spans="1:10" ht="22.2" hidden="1" customHeight="1">
      <c r="A140" s="1850"/>
      <c r="B140" s="1731"/>
      <c r="C140" s="1853"/>
      <c r="D140" s="809"/>
      <c r="E140" s="807" t="s">
        <v>95</v>
      </c>
      <c r="F140" s="808"/>
      <c r="G140" s="67" t="e">
        <f t="shared" si="44"/>
        <v>#DIV/0!</v>
      </c>
      <c r="H140" s="56"/>
      <c r="I140" s="56"/>
      <c r="J140" s="56"/>
    </row>
    <row r="141" spans="1:10" ht="20.399999999999999" hidden="1" customHeight="1">
      <c r="A141" s="1851"/>
      <c r="B141" s="1732"/>
      <c r="C141" s="1854"/>
      <c r="D141" s="1845" t="s">
        <v>376</v>
      </c>
      <c r="E141" s="1846"/>
      <c r="F141" s="1846"/>
      <c r="G141" s="1847"/>
      <c r="H141" s="265">
        <f>SUM(H137:H140)</f>
        <v>0</v>
      </c>
      <c r="I141" s="265">
        <f t="shared" ref="I141:J141" si="45">SUM(I137:I140)</f>
        <v>0</v>
      </c>
      <c r="J141" s="265">
        <f t="shared" si="45"/>
        <v>0</v>
      </c>
    </row>
    <row r="142" spans="1:10" ht="20.399999999999999" hidden="1" customHeight="1">
      <c r="A142" s="1823" t="s">
        <v>275</v>
      </c>
      <c r="B142" s="1824"/>
      <c r="C142" s="1824"/>
      <c r="D142" s="1824"/>
      <c r="E142" s="1824"/>
      <c r="F142" s="1824"/>
      <c r="G142" s="1825"/>
      <c r="H142" s="8">
        <f>H141</f>
        <v>0</v>
      </c>
      <c r="I142" s="8">
        <f t="shared" ref="I142:J142" si="46">I141</f>
        <v>0</v>
      </c>
      <c r="J142" s="8">
        <f t="shared" si="46"/>
        <v>0</v>
      </c>
    </row>
    <row r="143" spans="1:10" ht="12" hidden="1" customHeight="1"/>
    <row r="144" spans="1:10" s="48" customFormat="1" ht="21.15" customHeight="1">
      <c r="A144" s="1855" t="s">
        <v>503</v>
      </c>
      <c r="B144" s="1855"/>
      <c r="C144" s="1855"/>
      <c r="D144" s="1855"/>
      <c r="E144" s="1855"/>
      <c r="F144" s="1855"/>
      <c r="G144" s="1855"/>
      <c r="H144" s="1855"/>
      <c r="I144" s="1855"/>
      <c r="J144" s="1856"/>
    </row>
    <row r="145" spans="1:33" s="48" customFormat="1" ht="21.9" customHeight="1">
      <c r="B145" s="1857" t="s">
        <v>504</v>
      </c>
      <c r="C145" s="1857"/>
      <c r="D145" s="1857"/>
      <c r="E145" s="1857"/>
      <c r="F145" s="1857"/>
      <c r="G145" s="1857"/>
      <c r="H145" s="1857"/>
      <c r="I145" s="1857"/>
      <c r="J145" s="1857"/>
    </row>
    <row r="146" spans="1:33" s="48" customFormat="1" ht="21.9" customHeight="1">
      <c r="A146" s="1858" t="s">
        <v>106</v>
      </c>
      <c r="B146" s="1801" t="s">
        <v>77</v>
      </c>
      <c r="C146" s="1801"/>
      <c r="D146" s="1801"/>
      <c r="E146" s="1858" t="s">
        <v>82</v>
      </c>
      <c r="F146" s="1800" t="s">
        <v>78</v>
      </c>
      <c r="G146" s="1800" t="s">
        <v>525</v>
      </c>
      <c r="H146" s="1801" t="s">
        <v>104</v>
      </c>
      <c r="I146" s="1801"/>
      <c r="J146" s="1801"/>
    </row>
    <row r="147" spans="1:33" s="48" customFormat="1" ht="29.25" customHeight="1">
      <c r="A147" s="1858"/>
      <c r="B147" s="1801"/>
      <c r="C147" s="1801"/>
      <c r="D147" s="1801"/>
      <c r="E147" s="1858"/>
      <c r="F147" s="1800"/>
      <c r="G147" s="1800"/>
      <c r="H147" s="55">
        <f>H14</f>
        <v>2024</v>
      </c>
      <c r="I147" s="55">
        <f t="shared" ref="I147:J147" si="47">I14</f>
        <v>2025</v>
      </c>
      <c r="J147" s="55">
        <f t="shared" si="47"/>
        <v>2026</v>
      </c>
      <c r="R147" s="1760" t="s">
        <v>629</v>
      </c>
      <c r="S147" s="1761"/>
      <c r="T147" s="1761"/>
      <c r="U147" s="1761"/>
      <c r="V147" s="1761"/>
      <c r="W147" s="1761"/>
      <c r="X147" s="1761"/>
      <c r="Y147" s="1761"/>
      <c r="Z147" s="1761"/>
      <c r="AA147" s="1761"/>
      <c r="AB147" s="1761"/>
      <c r="AC147" s="1761"/>
      <c r="AD147" s="1762"/>
      <c r="AE147" s="810" t="s">
        <v>336</v>
      </c>
      <c r="AF147" s="811" t="s">
        <v>620</v>
      </c>
    </row>
    <row r="148" spans="1:33" s="48" customFormat="1" ht="16.05" customHeight="1">
      <c r="A148" s="68">
        <v>1</v>
      </c>
      <c r="B148" s="1763">
        <v>2</v>
      </c>
      <c r="C148" s="1763"/>
      <c r="D148" s="1763"/>
      <c r="E148" s="69">
        <v>3</v>
      </c>
      <c r="F148" s="69">
        <v>4</v>
      </c>
      <c r="G148" s="69">
        <v>5</v>
      </c>
      <c r="H148" s="526">
        <v>6</v>
      </c>
      <c r="I148" s="526">
        <v>7</v>
      </c>
      <c r="J148" s="526">
        <v>8</v>
      </c>
      <c r="R148" s="816"/>
      <c r="S148" s="816"/>
      <c r="T148" s="816"/>
      <c r="U148" s="816"/>
      <c r="V148" s="816"/>
      <c r="W148" s="816"/>
      <c r="X148" s="816"/>
      <c r="Y148" s="816"/>
      <c r="Z148" s="816"/>
      <c r="AA148" s="816"/>
      <c r="AB148" s="816"/>
      <c r="AC148" s="816"/>
      <c r="AD148" s="816"/>
      <c r="AE148" s="802"/>
      <c r="AF148" s="802"/>
    </row>
    <row r="149" spans="1:33" s="48" customFormat="1" ht="21.45" customHeight="1">
      <c r="A149" s="103"/>
      <c r="B149" s="1742" t="s">
        <v>506</v>
      </c>
      <c r="C149" s="1743"/>
      <c r="D149" s="1744"/>
      <c r="E149" s="1227" t="s">
        <v>844</v>
      </c>
      <c r="F149" s="56">
        <f>H149/G149</f>
        <v>5561.4406779661022</v>
      </c>
      <c r="G149" s="83">
        <f>'КФО 4'!G142</f>
        <v>4.72</v>
      </c>
      <c r="H149" s="56">
        <v>26250</v>
      </c>
      <c r="I149" s="56"/>
      <c r="J149" s="56"/>
      <c r="K149" s="58"/>
      <c r="R149" s="802"/>
      <c r="S149" s="802"/>
      <c r="T149" s="802"/>
      <c r="U149" s="802"/>
      <c r="V149" s="802"/>
      <c r="W149" s="802"/>
      <c r="X149" s="802"/>
      <c r="Y149" s="802"/>
      <c r="Z149" s="802"/>
      <c r="AA149" s="802"/>
      <c r="AB149" s="802"/>
      <c r="AC149" s="802"/>
      <c r="AD149" s="802"/>
      <c r="AE149" s="792">
        <f>SUM(S149:AD149)</f>
        <v>0</v>
      </c>
      <c r="AF149" s="792">
        <f>H149-AE149</f>
        <v>26250</v>
      </c>
    </row>
    <row r="150" spans="1:33" s="48" customFormat="1" ht="21.45" customHeight="1">
      <c r="A150" s="103"/>
      <c r="B150" s="1742" t="s">
        <v>548</v>
      </c>
      <c r="C150" s="1743"/>
      <c r="D150" s="1744"/>
      <c r="E150" s="1228" t="s">
        <v>843</v>
      </c>
      <c r="F150" s="56">
        <f>H150/G150</f>
        <v>9.419948552588675</v>
      </c>
      <c r="G150" s="83">
        <f>'КФО 4'!G143</f>
        <v>4140.1499999999996</v>
      </c>
      <c r="H150" s="56">
        <v>39000</v>
      </c>
      <c r="I150" s="56"/>
      <c r="J150" s="56"/>
      <c r="K150" s="58"/>
      <c r="R150" s="802"/>
      <c r="S150" s="802"/>
      <c r="T150" s="802"/>
      <c r="U150" s="802"/>
      <c r="V150" s="802"/>
      <c r="W150" s="802"/>
      <c r="X150" s="802"/>
      <c r="Y150" s="802"/>
      <c r="Z150" s="802"/>
      <c r="AA150" s="802"/>
      <c r="AB150" s="802"/>
      <c r="AC150" s="802"/>
      <c r="AD150" s="802"/>
      <c r="AE150" s="792">
        <f t="shared" ref="AE150" si="48">SUM(S150:AD150)</f>
        <v>0</v>
      </c>
      <c r="AF150" s="792">
        <f t="shared" ref="AF150" si="49">H150-AE150</f>
        <v>39000</v>
      </c>
    </row>
    <row r="151" spans="1:33" s="48" customFormat="1" ht="21.45" customHeight="1">
      <c r="A151" s="103"/>
      <c r="B151" s="1764" t="s">
        <v>920</v>
      </c>
      <c r="C151" s="1765"/>
      <c r="D151" s="1766"/>
      <c r="E151" s="1228" t="s">
        <v>125</v>
      </c>
      <c r="F151" s="56" t="e">
        <f t="shared" ref="F151:F153" si="50">H151/G151</f>
        <v>#DIV/0!</v>
      </c>
      <c r="G151" s="83">
        <f>'КФО 4'!G144</f>
        <v>0</v>
      </c>
      <c r="H151" s="56"/>
      <c r="I151" s="56"/>
      <c r="J151" s="56"/>
      <c r="K151" s="58"/>
      <c r="R151" s="802"/>
      <c r="S151" s="802"/>
      <c r="T151" s="802"/>
      <c r="U151" s="802"/>
      <c r="V151" s="802"/>
      <c r="W151" s="802"/>
      <c r="X151" s="802"/>
      <c r="Y151" s="802"/>
      <c r="Z151" s="802"/>
      <c r="AA151" s="802"/>
      <c r="AB151" s="802"/>
      <c r="AC151" s="802"/>
      <c r="AD151" s="802"/>
      <c r="AE151" s="792">
        <f t="shared" ref="AE151" si="51">SUM(S151:AD151)</f>
        <v>0</v>
      </c>
      <c r="AF151" s="792">
        <f t="shared" ref="AF151" si="52">H151-AE151</f>
        <v>0</v>
      </c>
    </row>
    <row r="152" spans="1:33" s="48" customFormat="1" ht="21.45" customHeight="1" thickBot="1">
      <c r="A152" s="103"/>
      <c r="B152" s="1767" t="s">
        <v>1051</v>
      </c>
      <c r="C152" s="1768"/>
      <c r="D152" s="1769"/>
      <c r="E152" s="1228" t="s">
        <v>125</v>
      </c>
      <c r="F152" s="56" t="e">
        <f t="shared" ref="F152" si="53">H152/G152</f>
        <v>#DIV/0!</v>
      </c>
      <c r="G152" s="83">
        <f>'КФО 4'!G145</f>
        <v>0</v>
      </c>
      <c r="H152" s="56"/>
      <c r="I152" s="56"/>
      <c r="J152" s="56"/>
      <c r="K152" s="58"/>
    </row>
    <row r="153" spans="1:33" s="48" customFormat="1" ht="21.45" hidden="1" customHeight="1" thickBot="1">
      <c r="A153" s="103"/>
      <c r="B153" s="1727"/>
      <c r="C153" s="1728"/>
      <c r="D153" s="1729"/>
      <c r="E153" s="1229"/>
      <c r="F153" s="56" t="e">
        <f t="shared" si="50"/>
        <v>#DIV/0!</v>
      </c>
      <c r="G153" s="83"/>
      <c r="H153" s="56"/>
      <c r="I153" s="56"/>
      <c r="J153" s="56"/>
      <c r="K153" s="58"/>
    </row>
    <row r="154" spans="1:33" s="48" customFormat="1" ht="20.399999999999999" customHeight="1" thickBot="1">
      <c r="A154" s="1770" t="s">
        <v>505</v>
      </c>
      <c r="B154" s="1771"/>
      <c r="C154" s="1771"/>
      <c r="D154" s="1771"/>
      <c r="E154" s="1771"/>
      <c r="F154" s="1771"/>
      <c r="G154" s="1772"/>
      <c r="H154" s="96">
        <f>SUM(H149:H153)</f>
        <v>65250</v>
      </c>
      <c r="I154" s="96">
        <f t="shared" ref="I154:J154" si="54">SUM(I149:I153)</f>
        <v>0</v>
      </c>
      <c r="J154" s="96">
        <f t="shared" si="54"/>
        <v>0</v>
      </c>
      <c r="R154" s="813"/>
      <c r="S154" s="798">
        <f>SUM(S149:S151)</f>
        <v>0</v>
      </c>
      <c r="T154" s="798">
        <f t="shared" ref="T154:AD154" si="55">SUM(T149:T151)</f>
        <v>0</v>
      </c>
      <c r="U154" s="798">
        <f t="shared" si="55"/>
        <v>0</v>
      </c>
      <c r="V154" s="798">
        <f t="shared" si="55"/>
        <v>0</v>
      </c>
      <c r="W154" s="798">
        <f t="shared" si="55"/>
        <v>0</v>
      </c>
      <c r="X154" s="798">
        <f t="shared" si="55"/>
        <v>0</v>
      </c>
      <c r="Y154" s="798">
        <f t="shared" si="55"/>
        <v>0</v>
      </c>
      <c r="Z154" s="798">
        <f t="shared" si="55"/>
        <v>0</v>
      </c>
      <c r="AA154" s="798">
        <f t="shared" si="55"/>
        <v>0</v>
      </c>
      <c r="AB154" s="798">
        <f t="shared" si="55"/>
        <v>0</v>
      </c>
      <c r="AC154" s="798">
        <f t="shared" si="55"/>
        <v>0</v>
      </c>
      <c r="AD154" s="798">
        <f t="shared" si="55"/>
        <v>0</v>
      </c>
      <c r="AE154" s="798">
        <f>SUM(S154:AD154)</f>
        <v>0</v>
      </c>
      <c r="AF154" s="814">
        <f>H154-AE154</f>
        <v>65250</v>
      </c>
    </row>
    <row r="155" spans="1:33" ht="12" customHeight="1"/>
    <row r="156" spans="1:33" ht="21" customHeight="1">
      <c r="A156" s="1859" t="s">
        <v>514</v>
      </c>
      <c r="B156" s="1859"/>
      <c r="C156" s="1859"/>
      <c r="D156" s="1859"/>
      <c r="E156" s="1859"/>
      <c r="F156" s="1859"/>
      <c r="G156" s="1859"/>
      <c r="H156" s="1859"/>
      <c r="I156" s="1859"/>
      <c r="J156" s="1860"/>
    </row>
    <row r="157" spans="1:33" ht="21" customHeight="1">
      <c r="B157" s="1741" t="s">
        <v>39</v>
      </c>
      <c r="C157" s="1741"/>
      <c r="D157" s="1741"/>
      <c r="E157" s="1741"/>
      <c r="F157" s="1741"/>
      <c r="G157" s="1741"/>
      <c r="H157" s="1741"/>
      <c r="I157" s="1741"/>
      <c r="J157" s="1741"/>
    </row>
    <row r="158" spans="1:33" ht="21.9" customHeight="1">
      <c r="A158" s="1833" t="s">
        <v>106</v>
      </c>
      <c r="B158" s="1749" t="s">
        <v>113</v>
      </c>
      <c r="C158" s="1749"/>
      <c r="D158" s="1749"/>
      <c r="E158" s="1739" t="s">
        <v>90</v>
      </c>
      <c r="F158" s="1739" t="s">
        <v>91</v>
      </c>
      <c r="G158" s="1740" t="s">
        <v>779</v>
      </c>
      <c r="H158" s="1749" t="s">
        <v>104</v>
      </c>
      <c r="I158" s="1749"/>
      <c r="J158" s="1749"/>
    </row>
    <row r="159" spans="1:33" ht="27.75" customHeight="1">
      <c r="A159" s="1833"/>
      <c r="B159" s="1749"/>
      <c r="C159" s="1749"/>
      <c r="D159" s="1749"/>
      <c r="E159" s="1739"/>
      <c r="F159" s="1739"/>
      <c r="G159" s="1740"/>
      <c r="H159" s="44">
        <f>H14</f>
        <v>2024</v>
      </c>
      <c r="I159" s="44">
        <f t="shared" ref="I159:J159" si="56">I14</f>
        <v>2025</v>
      </c>
      <c r="J159" s="44">
        <f t="shared" si="56"/>
        <v>2026</v>
      </c>
      <c r="R159" s="1760" t="s">
        <v>628</v>
      </c>
      <c r="S159" s="1761"/>
      <c r="T159" s="1761"/>
      <c r="U159" s="1761"/>
      <c r="V159" s="1761"/>
      <c r="W159" s="1761"/>
      <c r="X159" s="1761"/>
      <c r="Y159" s="1761"/>
      <c r="Z159" s="1761"/>
      <c r="AA159" s="1761"/>
      <c r="AB159" s="1761"/>
      <c r="AC159" s="1761"/>
      <c r="AD159" s="1762"/>
      <c r="AE159" s="810" t="s">
        <v>336</v>
      </c>
      <c r="AF159" s="811" t="s">
        <v>620</v>
      </c>
      <c r="AG159" s="790"/>
    </row>
    <row r="160" spans="1:33" ht="16.05" customHeight="1">
      <c r="A160" s="12">
        <v>1</v>
      </c>
      <c r="B160" s="1745">
        <v>2</v>
      </c>
      <c r="C160" s="1745"/>
      <c r="D160" s="1745"/>
      <c r="E160" s="13">
        <v>3</v>
      </c>
      <c r="F160" s="13">
        <v>4</v>
      </c>
      <c r="G160" s="13">
        <v>5</v>
      </c>
      <c r="H160" s="15">
        <v>6</v>
      </c>
      <c r="I160" s="15">
        <v>7</v>
      </c>
      <c r="J160" s="15">
        <v>8</v>
      </c>
      <c r="R160" s="816"/>
      <c r="S160" s="816"/>
      <c r="T160" s="816"/>
      <c r="U160" s="816"/>
      <c r="V160" s="816"/>
      <c r="W160" s="816"/>
      <c r="X160" s="816"/>
      <c r="Y160" s="816"/>
      <c r="Z160" s="816"/>
      <c r="AA160" s="816"/>
      <c r="AB160" s="816"/>
      <c r="AC160" s="816"/>
      <c r="AD160" s="816"/>
      <c r="AE160" s="802"/>
      <c r="AF160" s="802"/>
    </row>
    <row r="161" spans="1:32" ht="18.45" customHeight="1">
      <c r="A161" s="214"/>
      <c r="B161" s="1746" t="s">
        <v>41</v>
      </c>
      <c r="C161" s="1747"/>
      <c r="D161" s="1748"/>
      <c r="E161" s="60">
        <v>12</v>
      </c>
      <c r="F161" s="60">
        <v>12</v>
      </c>
      <c r="G161" s="6">
        <f>H161/F161/E161</f>
        <v>50</v>
      </c>
      <c r="H161" s="56">
        <v>7200</v>
      </c>
      <c r="I161" s="56"/>
      <c r="J161" s="56"/>
      <c r="R161" s="802"/>
      <c r="S161" s="802"/>
      <c r="T161" s="802"/>
      <c r="U161" s="802"/>
      <c r="V161" s="802"/>
      <c r="W161" s="802"/>
      <c r="X161" s="802"/>
      <c r="Y161" s="802"/>
      <c r="Z161" s="802"/>
      <c r="AA161" s="802"/>
      <c r="AB161" s="802"/>
      <c r="AC161" s="802"/>
      <c r="AD161" s="802"/>
      <c r="AE161" s="792">
        <f>SUM(S161:AD161)</f>
        <v>0</v>
      </c>
      <c r="AF161" s="792">
        <f>H161-AE161</f>
        <v>7200</v>
      </c>
    </row>
    <row r="162" spans="1:32" ht="18.45" customHeight="1" thickBot="1">
      <c r="A162" s="214"/>
      <c r="B162" s="1746" t="s">
        <v>543</v>
      </c>
      <c r="C162" s="1747"/>
      <c r="D162" s="1748"/>
      <c r="E162" s="60">
        <v>12</v>
      </c>
      <c r="F162" s="60">
        <v>12</v>
      </c>
      <c r="G162" s="6">
        <f>H162/F162/E162</f>
        <v>54.166666666666664</v>
      </c>
      <c r="H162" s="56">
        <v>7800</v>
      </c>
      <c r="I162" s="56"/>
      <c r="J162" s="56"/>
      <c r="R162" s="802"/>
      <c r="S162" s="802"/>
      <c r="T162" s="802"/>
      <c r="U162" s="802"/>
      <c r="V162" s="802"/>
      <c r="W162" s="802"/>
      <c r="X162" s="802"/>
      <c r="Y162" s="802"/>
      <c r="Z162" s="802"/>
      <c r="AA162" s="802"/>
      <c r="AB162" s="802"/>
      <c r="AC162" s="802"/>
      <c r="AD162" s="802"/>
      <c r="AE162" s="792">
        <f t="shared" ref="AE162:AE165" si="57">SUM(S162:AD162)</f>
        <v>0</v>
      </c>
      <c r="AF162" s="792">
        <f t="shared" ref="AF162:AF165" si="58">H162-AE162</f>
        <v>7800</v>
      </c>
    </row>
    <row r="163" spans="1:32" ht="18.45" hidden="1" customHeight="1">
      <c r="A163" s="214"/>
      <c r="B163" s="1746" t="s">
        <v>43</v>
      </c>
      <c r="C163" s="1747"/>
      <c r="D163" s="1748"/>
      <c r="E163" s="60"/>
      <c r="F163" s="60"/>
      <c r="G163" s="6" t="e">
        <f t="shared" ref="G163:G170" si="59">H163/F163/E163</f>
        <v>#DIV/0!</v>
      </c>
      <c r="H163" s="56"/>
      <c r="I163" s="56"/>
      <c r="J163" s="56"/>
      <c r="R163" s="802"/>
      <c r="S163" s="802"/>
      <c r="T163" s="802"/>
      <c r="U163" s="802"/>
      <c r="V163" s="802"/>
      <c r="W163" s="802"/>
      <c r="X163" s="802"/>
      <c r="Y163" s="802"/>
      <c r="Z163" s="802"/>
      <c r="AA163" s="802"/>
      <c r="AB163" s="802"/>
      <c r="AC163" s="802"/>
      <c r="AD163" s="802"/>
      <c r="AE163" s="792">
        <f t="shared" si="57"/>
        <v>0</v>
      </c>
      <c r="AF163" s="792">
        <f t="shared" si="58"/>
        <v>0</v>
      </c>
    </row>
    <row r="164" spans="1:32" ht="18.45" hidden="1" customHeight="1">
      <c r="A164" s="214"/>
      <c r="B164" s="1746" t="s">
        <v>544</v>
      </c>
      <c r="C164" s="1747"/>
      <c r="D164" s="1748"/>
      <c r="E164" s="60"/>
      <c r="F164" s="60"/>
      <c r="G164" s="6" t="e">
        <f t="shared" si="59"/>
        <v>#DIV/0!</v>
      </c>
      <c r="H164" s="56"/>
      <c r="I164" s="56"/>
      <c r="J164" s="56"/>
      <c r="R164" s="802"/>
      <c r="S164" s="802"/>
      <c r="T164" s="802"/>
      <c r="U164" s="802"/>
      <c r="V164" s="802"/>
      <c r="W164" s="802"/>
      <c r="X164" s="802"/>
      <c r="Y164" s="802"/>
      <c r="Z164" s="802"/>
      <c r="AA164" s="802"/>
      <c r="AB164" s="802"/>
      <c r="AC164" s="802"/>
      <c r="AD164" s="802"/>
      <c r="AE164" s="792">
        <f t="shared" si="57"/>
        <v>0</v>
      </c>
      <c r="AF164" s="792">
        <f t="shared" si="58"/>
        <v>0</v>
      </c>
    </row>
    <row r="165" spans="1:32" ht="18.45" hidden="1" customHeight="1">
      <c r="A165" s="214"/>
      <c r="B165" s="1746" t="s">
        <v>83</v>
      </c>
      <c r="C165" s="1747"/>
      <c r="D165" s="1748"/>
      <c r="E165" s="60"/>
      <c r="F165" s="60"/>
      <c r="G165" s="6" t="e">
        <f t="shared" si="59"/>
        <v>#DIV/0!</v>
      </c>
      <c r="H165" s="56"/>
      <c r="I165" s="56"/>
      <c r="J165" s="56"/>
      <c r="R165" s="802"/>
      <c r="S165" s="802"/>
      <c r="T165" s="802"/>
      <c r="U165" s="802"/>
      <c r="V165" s="802"/>
      <c r="W165" s="802"/>
      <c r="X165" s="802"/>
      <c r="Y165" s="802"/>
      <c r="Z165" s="802"/>
      <c r="AA165" s="802"/>
      <c r="AB165" s="802"/>
      <c r="AC165" s="802"/>
      <c r="AD165" s="802"/>
      <c r="AE165" s="792">
        <f t="shared" si="57"/>
        <v>0</v>
      </c>
      <c r="AF165" s="792">
        <f t="shared" si="58"/>
        <v>0</v>
      </c>
    </row>
    <row r="166" spans="1:32" ht="31.65" hidden="1" customHeight="1">
      <c r="A166" s="214"/>
      <c r="B166" s="1750" t="s">
        <v>40</v>
      </c>
      <c r="C166" s="1751"/>
      <c r="D166" s="1752"/>
      <c r="E166" s="60"/>
      <c r="F166" s="60"/>
      <c r="G166" s="6" t="e">
        <f t="shared" si="59"/>
        <v>#DIV/0!</v>
      </c>
      <c r="H166" s="56"/>
      <c r="I166" s="56"/>
      <c r="J166" s="56"/>
      <c r="R166" s="802"/>
      <c r="S166" s="802"/>
      <c r="T166" s="802"/>
      <c r="U166" s="802"/>
      <c r="V166" s="802"/>
      <c r="W166" s="802"/>
      <c r="X166" s="802"/>
      <c r="Y166" s="802"/>
      <c r="Z166" s="802"/>
      <c r="AA166" s="802"/>
      <c r="AB166" s="802"/>
      <c r="AC166" s="802"/>
      <c r="AD166" s="802"/>
      <c r="AE166" s="792"/>
      <c r="AF166" s="792"/>
    </row>
    <row r="167" spans="1:32" ht="18.45" hidden="1" customHeight="1">
      <c r="A167" s="214"/>
      <c r="B167" s="1742"/>
      <c r="C167" s="1743"/>
      <c r="D167" s="1744"/>
      <c r="E167" s="60"/>
      <c r="F167" s="60"/>
      <c r="G167" s="6" t="e">
        <f t="shared" si="59"/>
        <v>#DIV/0!</v>
      </c>
      <c r="H167" s="56"/>
      <c r="I167" s="56"/>
      <c r="J167" s="56"/>
      <c r="R167" s="802"/>
      <c r="S167" s="802"/>
      <c r="T167" s="802"/>
      <c r="U167" s="802"/>
      <c r="V167" s="802"/>
      <c r="W167" s="802"/>
      <c r="X167" s="802"/>
      <c r="Y167" s="802"/>
      <c r="Z167" s="802"/>
      <c r="AA167" s="802"/>
      <c r="AB167" s="802"/>
      <c r="AC167" s="802"/>
      <c r="AD167" s="802"/>
      <c r="AE167" s="792"/>
      <c r="AF167" s="792"/>
    </row>
    <row r="168" spans="1:32" ht="18.45" hidden="1" customHeight="1">
      <c r="A168" s="214"/>
      <c r="B168" s="1742"/>
      <c r="C168" s="1743"/>
      <c r="D168" s="1744"/>
      <c r="E168" s="60"/>
      <c r="F168" s="60"/>
      <c r="G168" s="6" t="e">
        <f t="shared" si="59"/>
        <v>#DIV/0!</v>
      </c>
      <c r="H168" s="56"/>
      <c r="I168" s="56"/>
      <c r="J168" s="56"/>
      <c r="R168" s="802"/>
      <c r="S168" s="802"/>
      <c r="T168" s="802"/>
      <c r="U168" s="802"/>
      <c r="V168" s="802"/>
      <c r="W168" s="802"/>
      <c r="X168" s="802"/>
      <c r="Y168" s="802"/>
      <c r="Z168" s="802"/>
      <c r="AA168" s="802"/>
      <c r="AB168" s="802"/>
      <c r="AC168" s="802"/>
      <c r="AD168" s="802"/>
      <c r="AE168" s="792"/>
      <c r="AF168" s="792"/>
    </row>
    <row r="169" spans="1:32" ht="18.45" hidden="1" customHeight="1">
      <c r="A169" s="214"/>
      <c r="B169" s="1742"/>
      <c r="C169" s="1743"/>
      <c r="D169" s="1744"/>
      <c r="E169" s="60"/>
      <c r="F169" s="60"/>
      <c r="G169" s="6" t="e">
        <f t="shared" si="59"/>
        <v>#DIV/0!</v>
      </c>
      <c r="H169" s="56"/>
      <c r="I169" s="56"/>
      <c r="J169" s="56"/>
      <c r="R169" s="802"/>
      <c r="S169" s="802"/>
      <c r="T169" s="802"/>
      <c r="U169" s="802"/>
      <c r="V169" s="802"/>
      <c r="W169" s="802"/>
      <c r="X169" s="802"/>
      <c r="Y169" s="802"/>
      <c r="Z169" s="802"/>
      <c r="AA169" s="802"/>
      <c r="AB169" s="802"/>
      <c r="AC169" s="802"/>
      <c r="AD169" s="802"/>
      <c r="AE169" s="792"/>
      <c r="AF169" s="792"/>
    </row>
    <row r="170" spans="1:32" ht="18.45" hidden="1" customHeight="1" thickBot="1">
      <c r="A170" s="214"/>
      <c r="B170" s="1742"/>
      <c r="C170" s="1743"/>
      <c r="D170" s="1744"/>
      <c r="E170" s="60"/>
      <c r="F170" s="60"/>
      <c r="G170" s="6" t="e">
        <f t="shared" si="59"/>
        <v>#DIV/0!</v>
      </c>
      <c r="H170" s="56"/>
      <c r="I170" s="56"/>
      <c r="J170" s="56"/>
      <c r="R170" s="803"/>
      <c r="S170" s="803"/>
      <c r="T170" s="803"/>
      <c r="U170" s="803"/>
      <c r="V170" s="803"/>
      <c r="W170" s="803"/>
      <c r="X170" s="803"/>
      <c r="Y170" s="803"/>
      <c r="Z170" s="803"/>
      <c r="AA170" s="803"/>
      <c r="AB170" s="803"/>
      <c r="AC170" s="803"/>
      <c r="AD170" s="803"/>
      <c r="AE170" s="793"/>
      <c r="AF170" s="793"/>
    </row>
    <row r="171" spans="1:32" ht="20.399999999999999" customHeight="1" thickBot="1">
      <c r="A171" s="1823" t="s">
        <v>47</v>
      </c>
      <c r="B171" s="1824"/>
      <c r="C171" s="1824"/>
      <c r="D171" s="1824"/>
      <c r="E171" s="1824"/>
      <c r="F171" s="1824"/>
      <c r="G171" s="1825"/>
      <c r="H171" s="8">
        <f>SUM(H161:H170)</f>
        <v>15000</v>
      </c>
      <c r="I171" s="8">
        <f t="shared" ref="I171:J171" si="60">SUM(I161:I170)</f>
        <v>0</v>
      </c>
      <c r="J171" s="8">
        <f t="shared" si="60"/>
        <v>0</v>
      </c>
      <c r="R171" s="813"/>
      <c r="S171" s="798">
        <f>SUM(S161:S165)</f>
        <v>0</v>
      </c>
      <c r="T171" s="798">
        <f t="shared" ref="T171:AD171" si="61">SUM(T161:T165)</f>
        <v>0</v>
      </c>
      <c r="U171" s="798">
        <f t="shared" si="61"/>
        <v>0</v>
      </c>
      <c r="V171" s="798">
        <f t="shared" si="61"/>
        <v>0</v>
      </c>
      <c r="W171" s="798">
        <f t="shared" si="61"/>
        <v>0</v>
      </c>
      <c r="X171" s="798">
        <f t="shared" si="61"/>
        <v>0</v>
      </c>
      <c r="Y171" s="798">
        <f t="shared" si="61"/>
        <v>0</v>
      </c>
      <c r="Z171" s="798">
        <f t="shared" si="61"/>
        <v>0</v>
      </c>
      <c r="AA171" s="798">
        <f t="shared" si="61"/>
        <v>0</v>
      </c>
      <c r="AB171" s="798">
        <f t="shared" si="61"/>
        <v>0</v>
      </c>
      <c r="AC171" s="798">
        <f t="shared" si="61"/>
        <v>0</v>
      </c>
      <c r="AD171" s="798">
        <f t="shared" si="61"/>
        <v>0</v>
      </c>
      <c r="AE171" s="798">
        <f>SUM(S171:AD171)</f>
        <v>0</v>
      </c>
      <c r="AF171" s="814">
        <f>H171-AE171</f>
        <v>15000</v>
      </c>
    </row>
    <row r="172" spans="1:32" ht="12" customHeight="1"/>
    <row r="173" spans="1:32" ht="21.9" hidden="1" customHeight="1">
      <c r="B173" s="1741" t="s">
        <v>48</v>
      </c>
      <c r="C173" s="1741"/>
      <c r="D173" s="1741"/>
      <c r="E173" s="1741"/>
      <c r="F173" s="1741"/>
      <c r="G173" s="1741"/>
      <c r="H173" s="1741"/>
      <c r="I173" s="1741"/>
      <c r="J173" s="1741"/>
    </row>
    <row r="174" spans="1:32" ht="21.9" hidden="1" customHeight="1">
      <c r="A174" s="1833" t="s">
        <v>106</v>
      </c>
      <c r="B174" s="1749" t="s">
        <v>77</v>
      </c>
      <c r="C174" s="1749"/>
      <c r="D174" s="1749"/>
      <c r="E174" s="1739" t="s">
        <v>963</v>
      </c>
      <c r="F174" s="1739" t="s">
        <v>35</v>
      </c>
      <c r="G174" s="1740" t="s">
        <v>111</v>
      </c>
      <c r="H174" s="1749" t="s">
        <v>104</v>
      </c>
      <c r="I174" s="1749"/>
      <c r="J174" s="1749"/>
    </row>
    <row r="175" spans="1:32" ht="41.55" hidden="1" customHeight="1">
      <c r="A175" s="1833"/>
      <c r="B175" s="1749"/>
      <c r="C175" s="1749"/>
      <c r="D175" s="1749"/>
      <c r="E175" s="1739"/>
      <c r="F175" s="1739"/>
      <c r="G175" s="1740"/>
      <c r="H175" s="44">
        <f>H14</f>
        <v>2024</v>
      </c>
      <c r="I175" s="44">
        <f t="shared" ref="I175:J175" si="62">I14</f>
        <v>2025</v>
      </c>
      <c r="J175" s="44">
        <f t="shared" si="62"/>
        <v>2026</v>
      </c>
    </row>
    <row r="176" spans="1:32" ht="16.05" hidden="1" customHeight="1">
      <c r="A176" s="12">
        <v>1</v>
      </c>
      <c r="B176" s="1745">
        <v>2</v>
      </c>
      <c r="C176" s="1745"/>
      <c r="D176" s="1745"/>
      <c r="E176" s="13">
        <v>3</v>
      </c>
      <c r="F176" s="13">
        <v>4</v>
      </c>
      <c r="G176" s="13">
        <v>5</v>
      </c>
      <c r="H176" s="15">
        <v>6</v>
      </c>
      <c r="I176" s="15">
        <v>7</v>
      </c>
      <c r="J176" s="15">
        <v>8</v>
      </c>
    </row>
    <row r="177" spans="1:32" ht="17.100000000000001" hidden="1" customHeight="1">
      <c r="A177" s="16"/>
      <c r="B177" s="1753" t="s">
        <v>50</v>
      </c>
      <c r="C177" s="1754"/>
      <c r="D177" s="1755"/>
      <c r="E177" s="60"/>
      <c r="F177" s="1419"/>
      <c r="G177" s="1420" t="e">
        <f>H177/F177</f>
        <v>#DIV/0!</v>
      </c>
      <c r="H177" s="56"/>
      <c r="I177" s="56"/>
      <c r="J177" s="56"/>
    </row>
    <row r="178" spans="1:32" ht="17.100000000000001" hidden="1" customHeight="1">
      <c r="A178" s="16"/>
      <c r="B178" s="1753" t="s">
        <v>51</v>
      </c>
      <c r="C178" s="1754"/>
      <c r="D178" s="1755"/>
      <c r="E178" s="60"/>
      <c r="F178" s="1419"/>
      <c r="G178" s="1420" t="e">
        <f t="shared" ref="G178:G179" si="63">H178/F178</f>
        <v>#DIV/0!</v>
      </c>
      <c r="H178" s="56"/>
      <c r="I178" s="56"/>
      <c r="J178" s="56"/>
    </row>
    <row r="179" spans="1:32" ht="33" hidden="1" customHeight="1">
      <c r="A179" s="16"/>
      <c r="B179" s="1756" t="s">
        <v>9</v>
      </c>
      <c r="C179" s="1757"/>
      <c r="D179" s="1758"/>
      <c r="E179" s="60"/>
      <c r="F179" s="1419"/>
      <c r="G179" s="1420" t="e">
        <f t="shared" si="63"/>
        <v>#DIV/0!</v>
      </c>
      <c r="H179" s="56"/>
      <c r="I179" s="56"/>
      <c r="J179" s="56"/>
    </row>
    <row r="180" spans="1:32" ht="20.399999999999999" hidden="1" customHeight="1">
      <c r="A180" s="1823" t="s">
        <v>52</v>
      </c>
      <c r="B180" s="1824"/>
      <c r="C180" s="1824"/>
      <c r="D180" s="1824"/>
      <c r="E180" s="1824"/>
      <c r="F180" s="1824"/>
      <c r="G180" s="1825"/>
      <c r="H180" s="8">
        <f>SUM(H177:H179)</f>
        <v>0</v>
      </c>
      <c r="I180" s="8">
        <f>SUM(I177:I179)</f>
        <v>0</v>
      </c>
      <c r="J180" s="8">
        <f>SUM(J177:J179)</f>
        <v>0</v>
      </c>
    </row>
    <row r="181" spans="1:32" ht="12" hidden="1" customHeight="1"/>
    <row r="182" spans="1:32" ht="21.15" customHeight="1">
      <c r="B182" s="1741" t="s">
        <v>118</v>
      </c>
      <c r="C182" s="1741"/>
      <c r="D182" s="1741"/>
      <c r="E182" s="1741"/>
      <c r="F182" s="1741"/>
      <c r="G182" s="1741"/>
      <c r="H182" s="1741"/>
      <c r="I182" s="1741"/>
      <c r="J182" s="1741"/>
    </row>
    <row r="183" spans="1:32" ht="21.9" customHeight="1">
      <c r="A183" s="1833" t="s">
        <v>106</v>
      </c>
      <c r="B183" s="1749" t="s">
        <v>77</v>
      </c>
      <c r="C183" s="1749"/>
      <c r="D183" s="1749"/>
      <c r="E183" s="1833" t="s">
        <v>82</v>
      </c>
      <c r="F183" s="1740" t="s">
        <v>78</v>
      </c>
      <c r="G183" s="1740" t="s">
        <v>778</v>
      </c>
      <c r="H183" s="1749" t="s">
        <v>104</v>
      </c>
      <c r="I183" s="1749"/>
      <c r="J183" s="1749"/>
    </row>
    <row r="184" spans="1:32" ht="29.25" customHeight="1">
      <c r="A184" s="1833"/>
      <c r="B184" s="1749"/>
      <c r="C184" s="1749"/>
      <c r="D184" s="1749"/>
      <c r="E184" s="1833"/>
      <c r="F184" s="1740"/>
      <c r="G184" s="1740"/>
      <c r="H184" s="44">
        <f>H14</f>
        <v>2024</v>
      </c>
      <c r="I184" s="44">
        <f t="shared" ref="I184:J184" si="64">I14</f>
        <v>2025</v>
      </c>
      <c r="J184" s="44">
        <f t="shared" si="64"/>
        <v>2026</v>
      </c>
      <c r="R184" s="1760" t="s">
        <v>627</v>
      </c>
      <c r="S184" s="1761"/>
      <c r="T184" s="1761"/>
      <c r="U184" s="1761"/>
      <c r="V184" s="1761"/>
      <c r="W184" s="1761"/>
      <c r="X184" s="1761"/>
      <c r="Y184" s="1761"/>
      <c r="Z184" s="1761"/>
      <c r="AA184" s="1761"/>
      <c r="AB184" s="1761"/>
      <c r="AC184" s="1761"/>
      <c r="AD184" s="1762"/>
      <c r="AE184" s="810" t="s">
        <v>336</v>
      </c>
      <c r="AF184" s="811" t="s">
        <v>620</v>
      </c>
    </row>
    <row r="185" spans="1:32" ht="16.05" customHeight="1">
      <c r="A185" s="12">
        <v>1</v>
      </c>
      <c r="B185" s="1745">
        <v>2</v>
      </c>
      <c r="C185" s="1745"/>
      <c r="D185" s="1745"/>
      <c r="E185" s="13">
        <v>3</v>
      </c>
      <c r="F185" s="13">
        <v>4</v>
      </c>
      <c r="G185" s="13">
        <v>5</v>
      </c>
      <c r="H185" s="15">
        <v>6</v>
      </c>
      <c r="I185" s="15">
        <v>7</v>
      </c>
      <c r="J185" s="15">
        <v>8</v>
      </c>
      <c r="R185" s="816"/>
      <c r="S185" s="816"/>
      <c r="T185" s="816"/>
      <c r="U185" s="816"/>
      <c r="V185" s="816"/>
      <c r="W185" s="816"/>
      <c r="X185" s="816"/>
      <c r="Y185" s="816"/>
      <c r="Z185" s="816"/>
      <c r="AA185" s="816"/>
      <c r="AB185" s="816"/>
      <c r="AC185" s="816"/>
      <c r="AD185" s="816"/>
      <c r="AE185" s="802"/>
      <c r="AF185" s="802"/>
    </row>
    <row r="186" spans="1:32" ht="20.25" customHeight="1">
      <c r="A186" s="103"/>
      <c r="B186" s="1746" t="s">
        <v>119</v>
      </c>
      <c r="C186" s="1747"/>
      <c r="D186" s="1748"/>
      <c r="E186" s="252" t="s">
        <v>821</v>
      </c>
      <c r="F186" s="6">
        <f t="shared" ref="F186:F187" si="65">H186/G186</f>
        <v>85.479826760884436</v>
      </c>
      <c r="G186" s="137">
        <f>'КФО 4'!G194</f>
        <v>43.87</v>
      </c>
      <c r="H186" s="56">
        <v>3750</v>
      </c>
      <c r="I186" s="56"/>
      <c r="J186" s="56"/>
      <c r="R186" s="802"/>
      <c r="S186" s="802"/>
      <c r="T186" s="802"/>
      <c r="U186" s="802"/>
      <c r="V186" s="802"/>
      <c r="W186" s="802"/>
      <c r="X186" s="802"/>
      <c r="Y186" s="802"/>
      <c r="Z186" s="802"/>
      <c r="AA186" s="802"/>
      <c r="AB186" s="802"/>
      <c r="AC186" s="802"/>
      <c r="AD186" s="802"/>
      <c r="AE186" s="792">
        <f t="shared" ref="AE186" si="66">SUM(S186:AD186)</f>
        <v>0</v>
      </c>
      <c r="AF186" s="792">
        <f t="shared" ref="AF186" si="67">J186-AE186</f>
        <v>0</v>
      </c>
    </row>
    <row r="187" spans="1:32" ht="20.25" customHeight="1">
      <c r="A187" s="103"/>
      <c r="B187" s="1746" t="s">
        <v>56</v>
      </c>
      <c r="C187" s="1747"/>
      <c r="D187" s="1748"/>
      <c r="E187" s="252" t="s">
        <v>821</v>
      </c>
      <c r="F187" s="6">
        <f t="shared" si="65"/>
        <v>56.207844116912312</v>
      </c>
      <c r="G187" s="137">
        <f>'КФО 4'!G195</f>
        <v>40.03</v>
      </c>
      <c r="H187" s="56">
        <v>2250</v>
      </c>
      <c r="I187" s="56"/>
      <c r="J187" s="56"/>
      <c r="R187" s="802"/>
      <c r="S187" s="802"/>
      <c r="T187" s="802"/>
      <c r="U187" s="802"/>
      <c r="V187" s="802"/>
      <c r="W187" s="802"/>
      <c r="X187" s="802"/>
      <c r="Y187" s="802"/>
      <c r="Z187" s="802"/>
      <c r="AA187" s="802"/>
      <c r="AB187" s="802"/>
      <c r="AC187" s="802"/>
      <c r="AD187" s="802"/>
      <c r="AE187" s="792">
        <f t="shared" ref="AE187:AE190" si="68">SUM(S187:AD187)</f>
        <v>0</v>
      </c>
      <c r="AF187" s="792">
        <f t="shared" ref="AF187:AF190" si="69">J187-AE187</f>
        <v>0</v>
      </c>
    </row>
    <row r="188" spans="1:32" ht="20.25" customHeight="1">
      <c r="A188" s="103"/>
      <c r="B188" s="1746" t="s">
        <v>820</v>
      </c>
      <c r="C188" s="1747"/>
      <c r="D188" s="1748"/>
      <c r="E188" s="252" t="s">
        <v>821</v>
      </c>
      <c r="F188" s="97">
        <f>H188/G188</f>
        <v>74.943792155883088</v>
      </c>
      <c r="G188" s="137">
        <f>G187*0.5</f>
        <v>20.015000000000001</v>
      </c>
      <c r="H188" s="56">
        <v>1500</v>
      </c>
      <c r="I188" s="56"/>
      <c r="J188" s="56"/>
      <c r="R188" s="802"/>
      <c r="S188" s="802"/>
      <c r="T188" s="802"/>
      <c r="U188" s="802"/>
      <c r="V188" s="802"/>
      <c r="W188" s="802"/>
      <c r="X188" s="802"/>
      <c r="Y188" s="802"/>
      <c r="Z188" s="802"/>
      <c r="AA188" s="802"/>
      <c r="AB188" s="802"/>
      <c r="AC188" s="802"/>
      <c r="AD188" s="802"/>
      <c r="AE188" s="792">
        <f t="shared" si="68"/>
        <v>0</v>
      </c>
      <c r="AF188" s="792">
        <f t="shared" si="69"/>
        <v>0</v>
      </c>
    </row>
    <row r="189" spans="1:32" ht="20.25" customHeight="1" thickBot="1">
      <c r="A189" s="103"/>
      <c r="B189" s="1746" t="s">
        <v>819</v>
      </c>
      <c r="C189" s="1747"/>
      <c r="D189" s="1748"/>
      <c r="E189" s="252" t="s">
        <v>821</v>
      </c>
      <c r="F189" s="1222">
        <f>H189/G189</f>
        <v>3.7426394756977945</v>
      </c>
      <c r="G189" s="137">
        <f>'КФО 4'!G197</f>
        <v>601.17999999999995</v>
      </c>
      <c r="H189" s="56">
        <v>2250</v>
      </c>
      <c r="I189" s="56"/>
      <c r="J189" s="56"/>
      <c r="R189" s="802"/>
      <c r="S189" s="802"/>
      <c r="T189" s="802"/>
      <c r="U189" s="802"/>
      <c r="V189" s="802"/>
      <c r="W189" s="802"/>
      <c r="X189" s="802"/>
      <c r="Y189" s="802"/>
      <c r="Z189" s="802"/>
      <c r="AA189" s="802"/>
      <c r="AB189" s="802"/>
      <c r="AC189" s="802"/>
      <c r="AD189" s="802"/>
      <c r="AE189" s="792">
        <f t="shared" si="68"/>
        <v>0</v>
      </c>
      <c r="AF189" s="792">
        <f t="shared" si="69"/>
        <v>0</v>
      </c>
    </row>
    <row r="190" spans="1:32" ht="20.25" hidden="1" customHeight="1" thickBot="1">
      <c r="A190" s="103"/>
      <c r="B190" s="1727"/>
      <c r="C190" s="1728"/>
      <c r="D190" s="1729"/>
      <c r="E190" s="565"/>
      <c r="F190" s="6" t="e">
        <f t="shared" ref="F190" si="70">H190/G190</f>
        <v>#DIV/0!</v>
      </c>
      <c r="G190" s="83"/>
      <c r="H190" s="56"/>
      <c r="I190" s="56"/>
      <c r="J190" s="56"/>
      <c r="R190" s="802"/>
      <c r="S190" s="802"/>
      <c r="T190" s="802"/>
      <c r="U190" s="802"/>
      <c r="V190" s="802"/>
      <c r="W190" s="802"/>
      <c r="X190" s="802"/>
      <c r="Y190" s="802"/>
      <c r="Z190" s="802"/>
      <c r="AA190" s="802"/>
      <c r="AB190" s="802"/>
      <c r="AC190" s="802"/>
      <c r="AD190" s="802"/>
      <c r="AE190" s="792">
        <f t="shared" si="68"/>
        <v>0</v>
      </c>
      <c r="AF190" s="792">
        <f t="shared" si="69"/>
        <v>0</v>
      </c>
    </row>
    <row r="191" spans="1:32" ht="20.399999999999999" customHeight="1" thickBot="1">
      <c r="A191" s="1823" t="s">
        <v>59</v>
      </c>
      <c r="B191" s="1824"/>
      <c r="C191" s="1824"/>
      <c r="D191" s="1824"/>
      <c r="E191" s="1824"/>
      <c r="F191" s="1824"/>
      <c r="G191" s="1825"/>
      <c r="H191" s="8">
        <f>SUM(H186:H190)</f>
        <v>9750</v>
      </c>
      <c r="I191" s="8">
        <f>SUM(I186:I190)</f>
        <v>0</v>
      </c>
      <c r="J191" s="8">
        <f>SUM(J186:J190)</f>
        <v>0</v>
      </c>
      <c r="R191" s="813"/>
      <c r="S191" s="798">
        <f>SUM(S186:S190)</f>
        <v>0</v>
      </c>
      <c r="T191" s="798">
        <f t="shared" ref="T191:AD191" si="71">SUM(T186:T190)</f>
        <v>0</v>
      </c>
      <c r="U191" s="798">
        <f t="shared" si="71"/>
        <v>0</v>
      </c>
      <c r="V191" s="798">
        <f t="shared" si="71"/>
        <v>0</v>
      </c>
      <c r="W191" s="798">
        <f t="shared" si="71"/>
        <v>0</v>
      </c>
      <c r="X191" s="798">
        <f t="shared" si="71"/>
        <v>0</v>
      </c>
      <c r="Y191" s="798">
        <f t="shared" si="71"/>
        <v>0</v>
      </c>
      <c r="Z191" s="798">
        <f t="shared" si="71"/>
        <v>0</v>
      </c>
      <c r="AA191" s="798">
        <f t="shared" si="71"/>
        <v>0</v>
      </c>
      <c r="AB191" s="798">
        <f t="shared" si="71"/>
        <v>0</v>
      </c>
      <c r="AC191" s="798">
        <f t="shared" si="71"/>
        <v>0</v>
      </c>
      <c r="AD191" s="798">
        <f t="shared" si="71"/>
        <v>0</v>
      </c>
      <c r="AE191" s="798">
        <f>SUM(S191:AD191)</f>
        <v>0</v>
      </c>
      <c r="AF191" s="814">
        <f>H191-AE191</f>
        <v>9750</v>
      </c>
    </row>
    <row r="192" spans="1:32" ht="12" customHeight="1"/>
    <row r="193" spans="1:32" ht="21.9" hidden="1" customHeight="1">
      <c r="B193" s="1741" t="s">
        <v>120</v>
      </c>
      <c r="C193" s="1741"/>
      <c r="D193" s="1741"/>
      <c r="E193" s="1741"/>
      <c r="F193" s="1741"/>
      <c r="G193" s="1741"/>
      <c r="H193" s="1741"/>
      <c r="I193" s="1741"/>
      <c r="J193" s="1741"/>
    </row>
    <row r="194" spans="1:32" ht="23.1" hidden="1" customHeight="1">
      <c r="A194" s="1833" t="s">
        <v>106</v>
      </c>
      <c r="B194" s="1749" t="s">
        <v>77</v>
      </c>
      <c r="C194" s="1749"/>
      <c r="D194" s="1749"/>
      <c r="E194" s="1739" t="s">
        <v>122</v>
      </c>
      <c r="F194" s="1962" t="s">
        <v>86</v>
      </c>
      <c r="G194" s="1962" t="s">
        <v>123</v>
      </c>
      <c r="H194" s="1749" t="s">
        <v>104</v>
      </c>
      <c r="I194" s="1749"/>
      <c r="J194" s="1749"/>
    </row>
    <row r="195" spans="1:32" ht="23.1" hidden="1" customHeight="1">
      <c r="A195" s="1833"/>
      <c r="B195" s="1749"/>
      <c r="C195" s="1749"/>
      <c r="D195" s="1749"/>
      <c r="E195" s="1739"/>
      <c r="F195" s="1962"/>
      <c r="G195" s="1962"/>
      <c r="H195" s="44">
        <f>H14</f>
        <v>2024</v>
      </c>
      <c r="I195" s="44">
        <f t="shared" ref="I195:J195" si="72">I14</f>
        <v>2025</v>
      </c>
      <c r="J195" s="44">
        <f t="shared" si="72"/>
        <v>2026</v>
      </c>
    </row>
    <row r="196" spans="1:32" ht="16.05" hidden="1" customHeight="1">
      <c r="A196" s="12">
        <v>1</v>
      </c>
      <c r="B196" s="1745">
        <v>2</v>
      </c>
      <c r="C196" s="1745"/>
      <c r="D196" s="1745"/>
      <c r="E196" s="13">
        <v>3</v>
      </c>
      <c r="F196" s="13">
        <v>4</v>
      </c>
      <c r="G196" s="13">
        <v>5</v>
      </c>
      <c r="H196" s="15">
        <v>6</v>
      </c>
      <c r="I196" s="15">
        <v>7</v>
      </c>
      <c r="J196" s="15">
        <v>8</v>
      </c>
    </row>
    <row r="197" spans="1:32" ht="19.5" hidden="1" customHeight="1">
      <c r="A197" s="1418"/>
      <c r="B197" s="1753" t="s">
        <v>60</v>
      </c>
      <c r="C197" s="1754"/>
      <c r="D197" s="1755"/>
      <c r="E197" s="71"/>
      <c r="F197" s="56"/>
      <c r="G197" s="97" t="e">
        <f>H197/E197</f>
        <v>#DIV/0!</v>
      </c>
      <c r="H197" s="56"/>
      <c r="I197" s="56"/>
      <c r="J197" s="56"/>
    </row>
    <row r="198" spans="1:32" ht="19.5" hidden="1" customHeight="1">
      <c r="A198" s="1418"/>
      <c r="B198" s="1753" t="s">
        <v>121</v>
      </c>
      <c r="C198" s="1754"/>
      <c r="D198" s="1755"/>
      <c r="E198" s="71"/>
      <c r="F198" s="56"/>
      <c r="G198" s="97" t="e">
        <f>H198/E198</f>
        <v>#DIV/0!</v>
      </c>
      <c r="H198" s="56"/>
      <c r="I198" s="56"/>
      <c r="J198" s="56"/>
    </row>
    <row r="199" spans="1:32" ht="19.5" hidden="1" customHeight="1">
      <c r="A199" s="1418"/>
      <c r="B199" s="1753" t="s">
        <v>121</v>
      </c>
      <c r="C199" s="1754"/>
      <c r="D199" s="1755"/>
      <c r="E199" s="71"/>
      <c r="F199" s="56"/>
      <c r="G199" s="97" t="e">
        <f>H199/E199</f>
        <v>#DIV/0!</v>
      </c>
      <c r="H199" s="56"/>
      <c r="I199" s="56"/>
      <c r="J199" s="56"/>
    </row>
    <row r="200" spans="1:32" ht="20.399999999999999" hidden="1" customHeight="1">
      <c r="A200" s="1823" t="s">
        <v>61</v>
      </c>
      <c r="B200" s="1824"/>
      <c r="C200" s="1824"/>
      <c r="D200" s="1824"/>
      <c r="E200" s="1824"/>
      <c r="F200" s="1824"/>
      <c r="G200" s="1825"/>
      <c r="H200" s="8">
        <f>SUM(H197:H199)</f>
        <v>0</v>
      </c>
      <c r="I200" s="8">
        <f t="shared" ref="I200:J200" si="73">SUM(I197:I199)</f>
        <v>0</v>
      </c>
      <c r="J200" s="8">
        <f t="shared" si="73"/>
        <v>0</v>
      </c>
    </row>
    <row r="201" spans="1:32" ht="12" hidden="1" customHeight="1"/>
    <row r="202" spans="1:32" ht="21" customHeight="1">
      <c r="B202" s="1741" t="s">
        <v>138</v>
      </c>
      <c r="C202" s="1741"/>
      <c r="D202" s="1741"/>
      <c r="E202" s="1741"/>
      <c r="F202" s="1741"/>
      <c r="G202" s="1741"/>
      <c r="H202" s="1741"/>
      <c r="I202" s="1741"/>
      <c r="J202" s="1741"/>
    </row>
    <row r="203" spans="1:32" ht="23.1" customHeight="1">
      <c r="A203" s="1777" t="s">
        <v>106</v>
      </c>
      <c r="B203" s="1861" t="s">
        <v>77</v>
      </c>
      <c r="C203" s="1862"/>
      <c r="D203" s="1863"/>
      <c r="E203" s="1833" t="s">
        <v>82</v>
      </c>
      <c r="F203" s="1739" t="s">
        <v>35</v>
      </c>
      <c r="G203" s="1740" t="s">
        <v>111</v>
      </c>
      <c r="H203" s="1749" t="s">
        <v>104</v>
      </c>
      <c r="I203" s="1749"/>
      <c r="J203" s="1749"/>
    </row>
    <row r="204" spans="1:32" ht="23.1" customHeight="1">
      <c r="A204" s="1778"/>
      <c r="B204" s="1864"/>
      <c r="C204" s="1865"/>
      <c r="D204" s="1866"/>
      <c r="E204" s="1833"/>
      <c r="F204" s="1739"/>
      <c r="G204" s="1740"/>
      <c r="H204" s="44">
        <f>H14</f>
        <v>2024</v>
      </c>
      <c r="I204" s="44">
        <f t="shared" ref="I204:J204" si="74">I14</f>
        <v>2025</v>
      </c>
      <c r="J204" s="44">
        <f t="shared" si="74"/>
        <v>2026</v>
      </c>
      <c r="R204" s="1760" t="s">
        <v>626</v>
      </c>
      <c r="S204" s="1761"/>
      <c r="T204" s="1761"/>
      <c r="U204" s="1761"/>
      <c r="V204" s="1761"/>
      <c r="W204" s="1761"/>
      <c r="X204" s="1761"/>
      <c r="Y204" s="1761"/>
      <c r="Z204" s="1761"/>
      <c r="AA204" s="1761"/>
      <c r="AB204" s="1761"/>
      <c r="AC204" s="1761"/>
      <c r="AD204" s="1762"/>
      <c r="AE204" s="810" t="s">
        <v>336</v>
      </c>
      <c r="AF204" s="811" t="s">
        <v>620</v>
      </c>
    </row>
    <row r="205" spans="1:32" ht="16.05" customHeight="1">
      <c r="A205" s="12">
        <v>1</v>
      </c>
      <c r="B205" s="1745">
        <v>2</v>
      </c>
      <c r="C205" s="1745"/>
      <c r="D205" s="1745"/>
      <c r="E205" s="13">
        <v>3</v>
      </c>
      <c r="F205" s="13">
        <v>4</v>
      </c>
      <c r="G205" s="13">
        <v>5</v>
      </c>
      <c r="H205" s="15">
        <v>6</v>
      </c>
      <c r="I205" s="15">
        <v>7</v>
      </c>
      <c r="J205" s="15">
        <v>8</v>
      </c>
      <c r="R205" s="816"/>
      <c r="S205" s="816"/>
      <c r="T205" s="816"/>
      <c r="U205" s="816"/>
      <c r="V205" s="816"/>
      <c r="W205" s="816"/>
      <c r="X205" s="816"/>
      <c r="Y205" s="816"/>
      <c r="Z205" s="816"/>
      <c r="AA205" s="816"/>
      <c r="AB205" s="816"/>
      <c r="AC205" s="816"/>
      <c r="AD205" s="816"/>
      <c r="AE205" s="802"/>
      <c r="AF205" s="802"/>
    </row>
    <row r="206" spans="1:32" ht="31.05" hidden="1" customHeight="1">
      <c r="A206" s="18">
        <v>1</v>
      </c>
      <c r="B206" s="1713" t="s">
        <v>62</v>
      </c>
      <c r="C206" s="1714"/>
      <c r="D206" s="1715"/>
      <c r="E206" s="19" t="s">
        <v>117</v>
      </c>
      <c r="F206" s="20" t="s">
        <v>117</v>
      </c>
      <c r="G206" s="21" t="s">
        <v>117</v>
      </c>
      <c r="H206" s="26">
        <f>SUM(H207:H231)</f>
        <v>0</v>
      </c>
      <c r="I206" s="26">
        <f t="shared" ref="I206:J206" si="75">SUM(I207:I231)</f>
        <v>0</v>
      </c>
      <c r="J206" s="26">
        <f t="shared" si="75"/>
        <v>0</v>
      </c>
      <c r="R206" s="802"/>
      <c r="S206" s="802"/>
      <c r="T206" s="802"/>
      <c r="U206" s="802"/>
      <c r="V206" s="802"/>
      <c r="W206" s="802"/>
      <c r="X206" s="802"/>
      <c r="Y206" s="802"/>
      <c r="Z206" s="802"/>
      <c r="AA206" s="802"/>
      <c r="AB206" s="802"/>
      <c r="AC206" s="802"/>
      <c r="AD206" s="802"/>
      <c r="AE206" s="792">
        <f t="shared" ref="AE206" si="76">SUM(S206:AD206)</f>
        <v>0</v>
      </c>
      <c r="AF206" s="792">
        <f t="shared" ref="AF206" si="77">J206-AE206</f>
        <v>0</v>
      </c>
    </row>
    <row r="207" spans="1:32" ht="16.95" hidden="1" customHeight="1">
      <c r="A207" s="133"/>
      <c r="B207" s="1882" t="s">
        <v>925</v>
      </c>
      <c r="C207" s="1883"/>
      <c r="D207" s="1884"/>
      <c r="E207" s="619" t="s">
        <v>95</v>
      </c>
      <c r="F207" s="80"/>
      <c r="G207" s="633" t="e">
        <f t="shared" ref="G207:G218" si="78">H207/F207</f>
        <v>#DIV/0!</v>
      </c>
      <c r="H207" s="56"/>
      <c r="I207" s="56"/>
      <c r="J207" s="56"/>
      <c r="R207" s="802"/>
      <c r="S207" s="802"/>
      <c r="T207" s="802"/>
      <c r="U207" s="802"/>
      <c r="V207" s="802"/>
      <c r="W207" s="802"/>
      <c r="X207" s="802"/>
      <c r="Y207" s="802"/>
      <c r="Z207" s="802"/>
      <c r="AA207" s="802"/>
      <c r="AB207" s="802"/>
      <c r="AC207" s="802"/>
      <c r="AD207" s="802"/>
      <c r="AE207" s="792">
        <f t="shared" ref="AE207:AE287" si="79">SUM(S207:AD207)</f>
        <v>0</v>
      </c>
      <c r="AF207" s="792">
        <f t="shared" ref="AF207:AF287" si="80">J207-AE207</f>
        <v>0</v>
      </c>
    </row>
    <row r="208" spans="1:32" ht="16.95" hidden="1" customHeight="1">
      <c r="A208" s="133"/>
      <c r="B208" s="1882" t="s">
        <v>546</v>
      </c>
      <c r="C208" s="1883"/>
      <c r="D208" s="1884"/>
      <c r="E208" s="619" t="s">
        <v>96</v>
      </c>
      <c r="F208" s="80"/>
      <c r="G208" s="633" t="e">
        <f t="shared" si="78"/>
        <v>#DIV/0!</v>
      </c>
      <c r="H208" s="56"/>
      <c r="I208" s="56"/>
      <c r="J208" s="56"/>
      <c r="R208" s="802"/>
      <c r="S208" s="802"/>
      <c r="T208" s="802"/>
      <c r="U208" s="802"/>
      <c r="V208" s="802"/>
      <c r="W208" s="802"/>
      <c r="X208" s="802"/>
      <c r="Y208" s="802"/>
      <c r="Z208" s="802"/>
      <c r="AA208" s="802"/>
      <c r="AB208" s="802"/>
      <c r="AC208" s="802"/>
      <c r="AD208" s="802"/>
      <c r="AE208" s="792">
        <f t="shared" si="79"/>
        <v>0</v>
      </c>
      <c r="AF208" s="792">
        <f t="shared" si="80"/>
        <v>0</v>
      </c>
    </row>
    <row r="209" spans="1:32" ht="16.95" hidden="1" customHeight="1">
      <c r="A209" s="133"/>
      <c r="B209" s="1882" t="s">
        <v>126</v>
      </c>
      <c r="C209" s="1883"/>
      <c r="D209" s="1884"/>
      <c r="E209" s="619" t="s">
        <v>92</v>
      </c>
      <c r="F209" s="1263"/>
      <c r="G209" s="633" t="e">
        <f t="shared" si="78"/>
        <v>#DIV/0!</v>
      </c>
      <c r="H209" s="56"/>
      <c r="I209" s="56"/>
      <c r="J209" s="56"/>
      <c r="R209" s="802"/>
      <c r="S209" s="802"/>
      <c r="T209" s="802"/>
      <c r="U209" s="802"/>
      <c r="V209" s="802"/>
      <c r="W209" s="802"/>
      <c r="X209" s="802"/>
      <c r="Y209" s="802"/>
      <c r="Z209" s="802"/>
      <c r="AA209" s="802"/>
      <c r="AB209" s="802"/>
      <c r="AC209" s="802"/>
      <c r="AD209" s="802"/>
      <c r="AE209" s="792">
        <f t="shared" si="79"/>
        <v>0</v>
      </c>
      <c r="AF209" s="792">
        <f t="shared" si="80"/>
        <v>0</v>
      </c>
    </row>
    <row r="210" spans="1:32" ht="16.95" hidden="1" customHeight="1">
      <c r="A210" s="133"/>
      <c r="B210" s="1882" t="s">
        <v>199</v>
      </c>
      <c r="C210" s="1883"/>
      <c r="D210" s="1884"/>
      <c r="E210" s="619" t="s">
        <v>92</v>
      </c>
      <c r="F210" s="1263"/>
      <c r="G210" s="633" t="e">
        <f t="shared" si="78"/>
        <v>#DIV/0!</v>
      </c>
      <c r="H210" s="56"/>
      <c r="I210" s="56"/>
      <c r="J210" s="56"/>
      <c r="R210" s="802"/>
      <c r="S210" s="802"/>
      <c r="T210" s="802"/>
      <c r="U210" s="802"/>
      <c r="V210" s="802"/>
      <c r="W210" s="802"/>
      <c r="X210" s="802"/>
      <c r="Y210" s="802"/>
      <c r="Z210" s="802"/>
      <c r="AA210" s="802"/>
      <c r="AB210" s="802"/>
      <c r="AC210" s="802"/>
      <c r="AD210" s="802"/>
      <c r="AE210" s="792">
        <f t="shared" si="79"/>
        <v>0</v>
      </c>
      <c r="AF210" s="792">
        <f t="shared" si="80"/>
        <v>0</v>
      </c>
    </row>
    <row r="211" spans="1:32" ht="16.95" hidden="1" customHeight="1">
      <c r="A211" s="133"/>
      <c r="B211" s="1882" t="s">
        <v>130</v>
      </c>
      <c r="C211" s="1883"/>
      <c r="D211" s="1884"/>
      <c r="E211" s="619" t="s">
        <v>92</v>
      </c>
      <c r="F211" s="1263"/>
      <c r="G211" s="633" t="e">
        <f t="shared" si="78"/>
        <v>#DIV/0!</v>
      </c>
      <c r="H211" s="56"/>
      <c r="I211" s="56"/>
      <c r="J211" s="56"/>
      <c r="R211" s="802"/>
      <c r="S211" s="802"/>
      <c r="T211" s="802"/>
      <c r="U211" s="802"/>
      <c r="V211" s="802"/>
      <c r="W211" s="802"/>
      <c r="X211" s="802"/>
      <c r="Y211" s="802"/>
      <c r="Z211" s="802"/>
      <c r="AA211" s="802"/>
      <c r="AB211" s="802"/>
      <c r="AC211" s="802"/>
      <c r="AD211" s="802"/>
      <c r="AE211" s="792">
        <f t="shared" si="79"/>
        <v>0</v>
      </c>
      <c r="AF211" s="792">
        <f t="shared" si="80"/>
        <v>0</v>
      </c>
    </row>
    <row r="212" spans="1:32" ht="16.95" hidden="1" customHeight="1">
      <c r="A212" s="133"/>
      <c r="B212" s="1882" t="s">
        <v>129</v>
      </c>
      <c r="C212" s="1883"/>
      <c r="D212" s="1884"/>
      <c r="E212" s="619" t="s">
        <v>95</v>
      </c>
      <c r="F212" s="80"/>
      <c r="G212" s="633" t="e">
        <f t="shared" si="78"/>
        <v>#DIV/0!</v>
      </c>
      <c r="H212" s="56"/>
      <c r="I212" s="56"/>
      <c r="J212" s="56"/>
      <c r="R212" s="802"/>
      <c r="S212" s="802"/>
      <c r="T212" s="802"/>
      <c r="U212" s="802"/>
      <c r="V212" s="802"/>
      <c r="W212" s="802"/>
      <c r="X212" s="802"/>
      <c r="Y212" s="802"/>
      <c r="Z212" s="802"/>
      <c r="AA212" s="802"/>
      <c r="AB212" s="802"/>
      <c r="AC212" s="802"/>
      <c r="AD212" s="802"/>
      <c r="AE212" s="792">
        <f t="shared" si="79"/>
        <v>0</v>
      </c>
      <c r="AF212" s="792">
        <f t="shared" si="80"/>
        <v>0</v>
      </c>
    </row>
    <row r="213" spans="1:32" ht="16.95" hidden="1" customHeight="1">
      <c r="A213" s="133"/>
      <c r="B213" s="1882" t="s">
        <v>547</v>
      </c>
      <c r="C213" s="1883"/>
      <c r="D213" s="1884"/>
      <c r="E213" s="619" t="s">
        <v>96</v>
      </c>
      <c r="F213" s="80"/>
      <c r="G213" s="633" t="e">
        <f t="shared" si="78"/>
        <v>#DIV/0!</v>
      </c>
      <c r="H213" s="56"/>
      <c r="I213" s="56"/>
      <c r="J213" s="56"/>
      <c r="R213" s="802"/>
      <c r="S213" s="802"/>
      <c r="T213" s="802"/>
      <c r="U213" s="802"/>
      <c r="V213" s="802"/>
      <c r="W213" s="802"/>
      <c r="X213" s="802"/>
      <c r="Y213" s="802"/>
      <c r="Z213" s="802"/>
      <c r="AA213" s="802"/>
      <c r="AB213" s="802"/>
      <c r="AC213" s="802"/>
      <c r="AD213" s="802"/>
      <c r="AE213" s="792">
        <f t="shared" si="79"/>
        <v>0</v>
      </c>
      <c r="AF213" s="792">
        <f t="shared" si="80"/>
        <v>0</v>
      </c>
    </row>
    <row r="214" spans="1:32" ht="16.95" hidden="1" customHeight="1">
      <c r="A214" s="608"/>
      <c r="B214" s="1963" t="s">
        <v>924</v>
      </c>
      <c r="C214" s="1964"/>
      <c r="D214" s="1965"/>
      <c r="E214" s="619" t="s">
        <v>95</v>
      </c>
      <c r="F214" s="80"/>
      <c r="G214" s="633" t="e">
        <f t="shared" si="78"/>
        <v>#DIV/0!</v>
      </c>
      <c r="H214" s="56"/>
      <c r="I214" s="56"/>
      <c r="J214" s="56"/>
      <c r="R214" s="802"/>
      <c r="S214" s="802"/>
      <c r="T214" s="802"/>
      <c r="U214" s="802"/>
      <c r="V214" s="802"/>
      <c r="W214" s="802"/>
      <c r="X214" s="802"/>
      <c r="Y214" s="802"/>
      <c r="Z214" s="802"/>
      <c r="AA214" s="802"/>
      <c r="AB214" s="802"/>
      <c r="AC214" s="802"/>
      <c r="AD214" s="802"/>
      <c r="AE214" s="792">
        <f t="shared" si="79"/>
        <v>0</v>
      </c>
      <c r="AF214" s="792">
        <f t="shared" si="80"/>
        <v>0</v>
      </c>
    </row>
    <row r="215" spans="1:32" ht="16.95" hidden="1" customHeight="1">
      <c r="A215" s="608"/>
      <c r="B215" s="1882" t="s">
        <v>705</v>
      </c>
      <c r="C215" s="1883"/>
      <c r="D215" s="1884"/>
      <c r="E215" s="619" t="s">
        <v>95</v>
      </c>
      <c r="F215" s="80"/>
      <c r="G215" s="633" t="e">
        <f t="shared" si="78"/>
        <v>#DIV/0!</v>
      </c>
      <c r="H215" s="56"/>
      <c r="I215" s="56"/>
      <c r="J215" s="56"/>
      <c r="R215" s="802"/>
      <c r="S215" s="802"/>
      <c r="T215" s="802"/>
      <c r="U215" s="802"/>
      <c r="V215" s="802"/>
      <c r="W215" s="802"/>
      <c r="X215" s="802"/>
      <c r="Y215" s="802"/>
      <c r="Z215" s="802"/>
      <c r="AA215" s="802"/>
      <c r="AB215" s="802"/>
      <c r="AC215" s="802"/>
      <c r="AD215" s="802"/>
      <c r="AE215" s="792">
        <f t="shared" si="79"/>
        <v>0</v>
      </c>
      <c r="AF215" s="792">
        <f t="shared" si="80"/>
        <v>0</v>
      </c>
    </row>
    <row r="216" spans="1:32" ht="16.95" hidden="1" customHeight="1">
      <c r="A216" s="16"/>
      <c r="B216" s="1882" t="s">
        <v>706</v>
      </c>
      <c r="C216" s="1883"/>
      <c r="D216" s="1884"/>
      <c r="E216" s="619" t="s">
        <v>95</v>
      </c>
      <c r="F216" s="80"/>
      <c r="G216" s="633" t="e">
        <f t="shared" si="78"/>
        <v>#DIV/0!</v>
      </c>
      <c r="H216" s="56"/>
      <c r="I216" s="56"/>
      <c r="J216" s="56"/>
      <c r="R216" s="802"/>
      <c r="S216" s="802"/>
      <c r="T216" s="802"/>
      <c r="U216" s="802"/>
      <c r="V216" s="802"/>
      <c r="W216" s="802"/>
      <c r="X216" s="802"/>
      <c r="Y216" s="802"/>
      <c r="Z216" s="802"/>
      <c r="AA216" s="802"/>
      <c r="AB216" s="802"/>
      <c r="AC216" s="802"/>
      <c r="AD216" s="802"/>
      <c r="AE216" s="792">
        <f t="shared" si="79"/>
        <v>0</v>
      </c>
      <c r="AF216" s="792">
        <f t="shared" si="80"/>
        <v>0</v>
      </c>
    </row>
    <row r="217" spans="1:32" ht="16.95" hidden="1" customHeight="1">
      <c r="A217" s="628"/>
      <c r="B217" s="1882" t="s">
        <v>707</v>
      </c>
      <c r="C217" s="1883"/>
      <c r="D217" s="1884"/>
      <c r="E217" s="619" t="s">
        <v>95</v>
      </c>
      <c r="F217" s="80"/>
      <c r="G217" s="633" t="e">
        <f t="shared" si="78"/>
        <v>#DIV/0!</v>
      </c>
      <c r="H217" s="56"/>
      <c r="I217" s="56"/>
      <c r="J217" s="56"/>
      <c r="R217" s="802"/>
      <c r="S217" s="802"/>
      <c r="T217" s="802"/>
      <c r="U217" s="802"/>
      <c r="V217" s="802"/>
      <c r="W217" s="802"/>
      <c r="X217" s="802"/>
      <c r="Y217" s="802"/>
      <c r="Z217" s="802"/>
      <c r="AA217" s="802"/>
      <c r="AB217" s="802"/>
      <c r="AC217" s="802"/>
      <c r="AD217" s="802"/>
      <c r="AE217" s="792">
        <f t="shared" si="79"/>
        <v>0</v>
      </c>
      <c r="AF217" s="792">
        <f t="shared" si="80"/>
        <v>0</v>
      </c>
    </row>
    <row r="218" spans="1:32" ht="16.95" hidden="1" customHeight="1">
      <c r="A218" s="628"/>
      <c r="B218" s="1885"/>
      <c r="C218" s="1886"/>
      <c r="D218" s="1887"/>
      <c r="E218" s="619" t="s">
        <v>95</v>
      </c>
      <c r="F218" s="80"/>
      <c r="G218" s="633" t="e">
        <f t="shared" si="78"/>
        <v>#DIV/0!</v>
      </c>
      <c r="H218" s="56"/>
      <c r="I218" s="56"/>
      <c r="J218" s="56"/>
      <c r="R218" s="802"/>
      <c r="S218" s="802"/>
      <c r="T218" s="802"/>
      <c r="U218" s="802"/>
      <c r="V218" s="802"/>
      <c r="W218" s="802"/>
      <c r="X218" s="802"/>
      <c r="Y218" s="802"/>
      <c r="Z218" s="802"/>
      <c r="AA218" s="802"/>
      <c r="AB218" s="802"/>
      <c r="AC218" s="802"/>
      <c r="AD218" s="802"/>
      <c r="AE218" s="792">
        <f t="shared" si="79"/>
        <v>0</v>
      </c>
      <c r="AF218" s="792">
        <f t="shared" si="80"/>
        <v>0</v>
      </c>
    </row>
    <row r="219" spans="1:32" ht="16.95" hidden="1" customHeight="1">
      <c r="A219" s="628"/>
      <c r="B219" s="1885"/>
      <c r="C219" s="1886"/>
      <c r="D219" s="1887"/>
      <c r="E219" s="619" t="s">
        <v>95</v>
      </c>
      <c r="F219" s="80"/>
      <c r="G219" s="620" t="e">
        <f t="shared" ref="G219:G230" si="81">H219/F219</f>
        <v>#DIV/0!</v>
      </c>
      <c r="H219" s="56"/>
      <c r="I219" s="56"/>
      <c r="J219" s="56"/>
      <c r="R219" s="802"/>
      <c r="S219" s="802"/>
      <c r="T219" s="802"/>
      <c r="U219" s="802"/>
      <c r="V219" s="802"/>
      <c r="W219" s="802"/>
      <c r="X219" s="802"/>
      <c r="Y219" s="802"/>
      <c r="Z219" s="802"/>
      <c r="AA219" s="802"/>
      <c r="AB219" s="802"/>
      <c r="AC219" s="802"/>
      <c r="AD219" s="802"/>
      <c r="AE219" s="792">
        <f t="shared" si="79"/>
        <v>0</v>
      </c>
      <c r="AF219" s="792">
        <f t="shared" si="80"/>
        <v>0</v>
      </c>
    </row>
    <row r="220" spans="1:32" ht="16.95" hidden="1" customHeight="1">
      <c r="A220" s="628"/>
      <c r="B220" s="1885"/>
      <c r="C220" s="1886"/>
      <c r="D220" s="1887"/>
      <c r="E220" s="619" t="s">
        <v>95</v>
      </c>
      <c r="F220" s="80"/>
      <c r="G220" s="620" t="e">
        <f t="shared" si="81"/>
        <v>#DIV/0!</v>
      </c>
      <c r="H220" s="56"/>
      <c r="I220" s="56"/>
      <c r="J220" s="56"/>
      <c r="R220" s="802"/>
      <c r="S220" s="802"/>
      <c r="T220" s="802"/>
      <c r="U220" s="802"/>
      <c r="V220" s="802"/>
      <c r="W220" s="802"/>
      <c r="X220" s="802"/>
      <c r="Y220" s="802"/>
      <c r="Z220" s="802"/>
      <c r="AA220" s="802"/>
      <c r="AB220" s="802"/>
      <c r="AC220" s="802"/>
      <c r="AD220" s="802"/>
      <c r="AE220" s="792">
        <f t="shared" si="79"/>
        <v>0</v>
      </c>
      <c r="AF220" s="792">
        <f t="shared" si="80"/>
        <v>0</v>
      </c>
    </row>
    <row r="221" spans="1:32" ht="16.95" hidden="1" customHeight="1">
      <c r="A221" s="821"/>
      <c r="B221" s="1885"/>
      <c r="C221" s="1886"/>
      <c r="D221" s="1887"/>
      <c r="E221" s="619" t="s">
        <v>95</v>
      </c>
      <c r="F221" s="80"/>
      <c r="G221" s="620" t="e">
        <f t="shared" si="81"/>
        <v>#DIV/0!</v>
      </c>
      <c r="H221" s="56"/>
      <c r="I221" s="56"/>
      <c r="J221" s="56"/>
      <c r="R221" s="802"/>
      <c r="S221" s="802"/>
      <c r="T221" s="802"/>
      <c r="U221" s="802"/>
      <c r="V221" s="802"/>
      <c r="W221" s="802"/>
      <c r="X221" s="802"/>
      <c r="Y221" s="802"/>
      <c r="Z221" s="802"/>
      <c r="AA221" s="802"/>
      <c r="AB221" s="802"/>
      <c r="AC221" s="802"/>
      <c r="AD221" s="802"/>
      <c r="AE221" s="792"/>
      <c r="AF221" s="792"/>
    </row>
    <row r="222" spans="1:32" ht="16.95" hidden="1" customHeight="1">
      <c r="A222" s="1183"/>
      <c r="B222" s="1885"/>
      <c r="C222" s="1886"/>
      <c r="D222" s="1887"/>
      <c r="E222" s="619" t="s">
        <v>95</v>
      </c>
      <c r="F222" s="80"/>
      <c r="G222" s="620" t="e">
        <f t="shared" si="81"/>
        <v>#DIV/0!</v>
      </c>
      <c r="H222" s="56"/>
      <c r="I222" s="56"/>
      <c r="J222" s="56"/>
      <c r="R222" s="802"/>
      <c r="S222" s="802"/>
      <c r="T222" s="802"/>
      <c r="U222" s="802"/>
      <c r="V222" s="802"/>
      <c r="W222" s="802"/>
      <c r="X222" s="802"/>
      <c r="Y222" s="802"/>
      <c r="Z222" s="802"/>
      <c r="AA222" s="802"/>
      <c r="AB222" s="802"/>
      <c r="AC222" s="802"/>
      <c r="AD222" s="802"/>
      <c r="AE222" s="792"/>
      <c r="AF222" s="792"/>
    </row>
    <row r="223" spans="1:32" ht="16.95" hidden="1" customHeight="1">
      <c r="A223" s="1183"/>
      <c r="B223" s="1885"/>
      <c r="C223" s="1886"/>
      <c r="D223" s="1887"/>
      <c r="E223" s="619" t="s">
        <v>95</v>
      </c>
      <c r="F223" s="80"/>
      <c r="G223" s="620" t="e">
        <f t="shared" si="81"/>
        <v>#DIV/0!</v>
      </c>
      <c r="H223" s="56"/>
      <c r="I223" s="56"/>
      <c r="J223" s="56"/>
      <c r="R223" s="802"/>
      <c r="S223" s="802"/>
      <c r="T223" s="802"/>
      <c r="U223" s="802"/>
      <c r="V223" s="802"/>
      <c r="W223" s="802"/>
      <c r="X223" s="802"/>
      <c r="Y223" s="802"/>
      <c r="Z223" s="802"/>
      <c r="AA223" s="802"/>
      <c r="AB223" s="802"/>
      <c r="AC223" s="802"/>
      <c r="AD223" s="802"/>
      <c r="AE223" s="792"/>
      <c r="AF223" s="792"/>
    </row>
    <row r="224" spans="1:32" ht="16.95" hidden="1" customHeight="1">
      <c r="A224" s="1183"/>
      <c r="B224" s="1885"/>
      <c r="C224" s="1886"/>
      <c r="D224" s="1887"/>
      <c r="E224" s="619" t="s">
        <v>95</v>
      </c>
      <c r="F224" s="80"/>
      <c r="G224" s="620" t="e">
        <f t="shared" si="81"/>
        <v>#DIV/0!</v>
      </c>
      <c r="H224" s="56"/>
      <c r="I224" s="56"/>
      <c r="J224" s="56"/>
      <c r="R224" s="802"/>
      <c r="S224" s="802"/>
      <c r="T224" s="802"/>
      <c r="U224" s="802"/>
      <c r="V224" s="802"/>
      <c r="W224" s="802"/>
      <c r="X224" s="802"/>
      <c r="Y224" s="802"/>
      <c r="Z224" s="802"/>
      <c r="AA224" s="802"/>
      <c r="AB224" s="802"/>
      <c r="AC224" s="802"/>
      <c r="AD224" s="802"/>
      <c r="AE224" s="792"/>
      <c r="AF224" s="792"/>
    </row>
    <row r="225" spans="1:32" ht="16.95" hidden="1" customHeight="1">
      <c r="A225" s="1183"/>
      <c r="B225" s="1885"/>
      <c r="C225" s="1886"/>
      <c r="D225" s="1887"/>
      <c r="E225" s="619" t="s">
        <v>95</v>
      </c>
      <c r="F225" s="80"/>
      <c r="G225" s="620" t="e">
        <f t="shared" si="81"/>
        <v>#DIV/0!</v>
      </c>
      <c r="H225" s="56"/>
      <c r="I225" s="56"/>
      <c r="J225" s="56"/>
      <c r="R225" s="802"/>
      <c r="S225" s="802"/>
      <c r="T225" s="802"/>
      <c r="U225" s="802"/>
      <c r="V225" s="802"/>
      <c r="W225" s="802"/>
      <c r="X225" s="802"/>
      <c r="Y225" s="802"/>
      <c r="Z225" s="802"/>
      <c r="AA225" s="802"/>
      <c r="AB225" s="802"/>
      <c r="AC225" s="802"/>
      <c r="AD225" s="802"/>
      <c r="AE225" s="792"/>
      <c r="AF225" s="792"/>
    </row>
    <row r="226" spans="1:32" ht="16.95" hidden="1" customHeight="1">
      <c r="A226" s="821"/>
      <c r="B226" s="1885"/>
      <c r="C226" s="1886"/>
      <c r="D226" s="1887"/>
      <c r="E226" s="619" t="s">
        <v>95</v>
      </c>
      <c r="F226" s="80"/>
      <c r="G226" s="620" t="e">
        <f t="shared" si="81"/>
        <v>#DIV/0!</v>
      </c>
      <c r="H226" s="56"/>
      <c r="I226" s="56"/>
      <c r="J226" s="56"/>
      <c r="R226" s="802"/>
      <c r="S226" s="802"/>
      <c r="T226" s="802"/>
      <c r="U226" s="802"/>
      <c r="V226" s="802"/>
      <c r="W226" s="802"/>
      <c r="X226" s="802"/>
      <c r="Y226" s="802"/>
      <c r="Z226" s="802"/>
      <c r="AA226" s="802"/>
      <c r="AB226" s="802"/>
      <c r="AC226" s="802"/>
      <c r="AD226" s="802"/>
      <c r="AE226" s="792"/>
      <c r="AF226" s="792"/>
    </row>
    <row r="227" spans="1:32" ht="16.95" hidden="1" customHeight="1">
      <c r="A227" s="821"/>
      <c r="B227" s="1885"/>
      <c r="C227" s="1886"/>
      <c r="D227" s="1887"/>
      <c r="E227" s="619" t="s">
        <v>95</v>
      </c>
      <c r="F227" s="80"/>
      <c r="G227" s="620" t="e">
        <f t="shared" si="81"/>
        <v>#DIV/0!</v>
      </c>
      <c r="H227" s="56"/>
      <c r="I227" s="56"/>
      <c r="J227" s="56"/>
      <c r="R227" s="802"/>
      <c r="S227" s="802"/>
      <c r="T227" s="802"/>
      <c r="U227" s="802"/>
      <c r="V227" s="802"/>
      <c r="W227" s="802"/>
      <c r="X227" s="802"/>
      <c r="Y227" s="802"/>
      <c r="Z227" s="802"/>
      <c r="AA227" s="802"/>
      <c r="AB227" s="802"/>
      <c r="AC227" s="802"/>
      <c r="AD227" s="802"/>
      <c r="AE227" s="792"/>
      <c r="AF227" s="792"/>
    </row>
    <row r="228" spans="1:32" ht="16.95" hidden="1" customHeight="1">
      <c r="A228" s="821"/>
      <c r="B228" s="1885"/>
      <c r="C228" s="1886"/>
      <c r="D228" s="1887"/>
      <c r="E228" s="619" t="s">
        <v>95</v>
      </c>
      <c r="F228" s="80"/>
      <c r="G228" s="620" t="e">
        <f t="shared" si="81"/>
        <v>#DIV/0!</v>
      </c>
      <c r="H228" s="56"/>
      <c r="I228" s="56"/>
      <c r="J228" s="56"/>
      <c r="R228" s="802"/>
      <c r="S228" s="802"/>
      <c r="T228" s="802"/>
      <c r="U228" s="802"/>
      <c r="V228" s="802"/>
      <c r="W228" s="802"/>
      <c r="X228" s="802"/>
      <c r="Y228" s="802"/>
      <c r="Z228" s="802"/>
      <c r="AA228" s="802"/>
      <c r="AB228" s="802"/>
      <c r="AC228" s="802"/>
      <c r="AD228" s="802"/>
      <c r="AE228" s="792"/>
      <c r="AF228" s="792"/>
    </row>
    <row r="229" spans="1:32" ht="16.95" hidden="1" customHeight="1">
      <c r="A229" s="821"/>
      <c r="B229" s="1885"/>
      <c r="C229" s="1886"/>
      <c r="D229" s="1887"/>
      <c r="E229" s="619" t="s">
        <v>95</v>
      </c>
      <c r="F229" s="80"/>
      <c r="G229" s="620" t="e">
        <f t="shared" si="81"/>
        <v>#DIV/0!</v>
      </c>
      <c r="H229" s="56"/>
      <c r="I229" s="56"/>
      <c r="J229" s="56"/>
      <c r="R229" s="802"/>
      <c r="S229" s="802"/>
      <c r="T229" s="802"/>
      <c r="U229" s="802"/>
      <c r="V229" s="802"/>
      <c r="W229" s="802"/>
      <c r="X229" s="802"/>
      <c r="Y229" s="802"/>
      <c r="Z229" s="802"/>
      <c r="AA229" s="802"/>
      <c r="AB229" s="802"/>
      <c r="AC229" s="802"/>
      <c r="AD229" s="802"/>
      <c r="AE229" s="792"/>
      <c r="AF229" s="792"/>
    </row>
    <row r="230" spans="1:32" ht="16.95" hidden="1" customHeight="1">
      <c r="A230" s="133"/>
      <c r="B230" s="1885"/>
      <c r="C230" s="1886"/>
      <c r="D230" s="1887"/>
      <c r="E230" s="619" t="s">
        <v>95</v>
      </c>
      <c r="F230" s="80"/>
      <c r="G230" s="620" t="e">
        <f t="shared" si="81"/>
        <v>#DIV/0!</v>
      </c>
      <c r="H230" s="56"/>
      <c r="I230" s="56"/>
      <c r="J230" s="56"/>
      <c r="R230" s="802"/>
      <c r="S230" s="802"/>
      <c r="T230" s="802"/>
      <c r="U230" s="802"/>
      <c r="V230" s="802"/>
      <c r="W230" s="802"/>
      <c r="X230" s="802"/>
      <c r="Y230" s="802"/>
      <c r="Z230" s="802"/>
      <c r="AA230" s="802"/>
      <c r="AB230" s="802"/>
      <c r="AC230" s="802"/>
      <c r="AD230" s="802"/>
      <c r="AE230" s="792">
        <f t="shared" si="79"/>
        <v>0</v>
      </c>
      <c r="AF230" s="792">
        <f t="shared" si="80"/>
        <v>0</v>
      </c>
    </row>
    <row r="231" spans="1:32" ht="20.399999999999999" hidden="1" customHeight="1">
      <c r="A231" s="1108" t="s">
        <v>250</v>
      </c>
      <c r="B231" s="1959" t="s">
        <v>822</v>
      </c>
      <c r="C231" s="1960"/>
      <c r="D231" s="1961"/>
      <c r="E231" s="1188" t="s">
        <v>117</v>
      </c>
      <c r="F231" s="1189" t="s">
        <v>117</v>
      </c>
      <c r="G231" s="1190" t="s">
        <v>117</v>
      </c>
      <c r="H231" s="1191">
        <f>SUM(H232:H236)</f>
        <v>0</v>
      </c>
      <c r="I231" s="1191">
        <f t="shared" ref="I231:J231" si="82">SUM(I232:I236)</f>
        <v>0</v>
      </c>
      <c r="J231" s="1191">
        <f t="shared" si="82"/>
        <v>0</v>
      </c>
      <c r="R231" s="802"/>
      <c r="S231" s="802"/>
      <c r="T231" s="802"/>
      <c r="U231" s="802"/>
      <c r="V231" s="802"/>
      <c r="W231" s="802"/>
      <c r="X231" s="802"/>
      <c r="Y231" s="802"/>
      <c r="Z231" s="802"/>
      <c r="AA231" s="802"/>
      <c r="AB231" s="802"/>
      <c r="AC231" s="802"/>
      <c r="AD231" s="802"/>
      <c r="AE231" s="792">
        <f t="shared" si="79"/>
        <v>0</v>
      </c>
      <c r="AF231" s="792">
        <f t="shared" si="80"/>
        <v>0</v>
      </c>
    </row>
    <row r="232" spans="1:32" ht="16.95" hidden="1" customHeight="1">
      <c r="A232" s="103"/>
      <c r="B232" s="1870" t="s">
        <v>823</v>
      </c>
      <c r="C232" s="1871"/>
      <c r="D232" s="1872"/>
      <c r="E232" s="1192" t="s">
        <v>96</v>
      </c>
      <c r="F232" s="80"/>
      <c r="G232" s="633" t="e">
        <f t="shared" ref="G232:G236" si="83">H232/F232</f>
        <v>#DIV/0!</v>
      </c>
      <c r="H232" s="56"/>
      <c r="I232" s="56"/>
      <c r="J232" s="56"/>
      <c r="R232" s="802"/>
      <c r="S232" s="802"/>
      <c r="T232" s="802"/>
      <c r="U232" s="802"/>
      <c r="V232" s="802"/>
      <c r="W232" s="802"/>
      <c r="X232" s="802"/>
      <c r="Y232" s="802"/>
      <c r="Z232" s="802"/>
      <c r="AA232" s="802"/>
      <c r="AB232" s="802"/>
      <c r="AC232" s="802"/>
      <c r="AD232" s="802"/>
      <c r="AE232" s="792">
        <f t="shared" si="79"/>
        <v>0</v>
      </c>
      <c r="AF232" s="792">
        <f t="shared" si="80"/>
        <v>0</v>
      </c>
    </row>
    <row r="233" spans="1:32" ht="16.95" hidden="1" customHeight="1">
      <c r="A233" s="103"/>
      <c r="B233" s="1870" t="s">
        <v>824</v>
      </c>
      <c r="C233" s="1871"/>
      <c r="D233" s="1872"/>
      <c r="E233" s="1192" t="s">
        <v>826</v>
      </c>
      <c r="F233" s="1263"/>
      <c r="G233" s="633" t="e">
        <f t="shared" si="83"/>
        <v>#DIV/0!</v>
      </c>
      <c r="H233" s="56"/>
      <c r="I233" s="56"/>
      <c r="J233" s="56"/>
      <c r="R233" s="802"/>
      <c r="S233" s="802"/>
      <c r="T233" s="802"/>
      <c r="U233" s="802"/>
      <c r="V233" s="802"/>
      <c r="W233" s="802"/>
      <c r="X233" s="802"/>
      <c r="Y233" s="802"/>
      <c r="Z233" s="802"/>
      <c r="AA233" s="802"/>
      <c r="AB233" s="802"/>
      <c r="AC233" s="802"/>
      <c r="AD233" s="802"/>
      <c r="AE233" s="792"/>
      <c r="AF233" s="792"/>
    </row>
    <row r="234" spans="1:32" ht="16.95" hidden="1" customHeight="1">
      <c r="A234" s="103"/>
      <c r="B234" s="1870" t="s">
        <v>825</v>
      </c>
      <c r="C234" s="1871"/>
      <c r="D234" s="1872"/>
      <c r="E234" s="1192" t="s">
        <v>826</v>
      </c>
      <c r="F234" s="1263"/>
      <c r="G234" s="633" t="e">
        <f t="shared" si="83"/>
        <v>#DIV/0!</v>
      </c>
      <c r="H234" s="56"/>
      <c r="I234" s="56"/>
      <c r="J234" s="56"/>
      <c r="R234" s="802"/>
      <c r="S234" s="802"/>
      <c r="T234" s="802"/>
      <c r="U234" s="802"/>
      <c r="V234" s="802"/>
      <c r="W234" s="802"/>
      <c r="X234" s="802"/>
      <c r="Y234" s="802"/>
      <c r="Z234" s="802"/>
      <c r="AA234" s="802"/>
      <c r="AB234" s="802"/>
      <c r="AC234" s="802"/>
      <c r="AD234" s="802"/>
      <c r="AE234" s="792"/>
      <c r="AF234" s="792"/>
    </row>
    <row r="235" spans="1:32" ht="16.95" hidden="1" customHeight="1">
      <c r="A235" s="1290"/>
      <c r="B235" s="1870" t="s">
        <v>825</v>
      </c>
      <c r="C235" s="1871"/>
      <c r="D235" s="1872"/>
      <c r="E235" s="1192" t="s">
        <v>95</v>
      </c>
      <c r="F235" s="80"/>
      <c r="G235" s="633" t="e">
        <f t="shared" si="83"/>
        <v>#DIV/0!</v>
      </c>
      <c r="H235" s="56"/>
      <c r="I235" s="56"/>
      <c r="J235" s="56"/>
      <c r="R235" s="802"/>
      <c r="S235" s="802"/>
      <c r="T235" s="802"/>
      <c r="U235" s="802"/>
      <c r="V235" s="802"/>
      <c r="W235" s="802"/>
      <c r="X235" s="802"/>
      <c r="Y235" s="802"/>
      <c r="Z235" s="802"/>
      <c r="AA235" s="802"/>
      <c r="AB235" s="802"/>
      <c r="AC235" s="802"/>
      <c r="AD235" s="802"/>
      <c r="AE235" s="792"/>
      <c r="AF235" s="792"/>
    </row>
    <row r="236" spans="1:32" ht="16.95" hidden="1" customHeight="1">
      <c r="A236" s="103"/>
      <c r="B236" s="1870" t="s">
        <v>922</v>
      </c>
      <c r="C236" s="1871"/>
      <c r="D236" s="1872"/>
      <c r="E236" s="1192" t="s">
        <v>95</v>
      </c>
      <c r="F236" s="80"/>
      <c r="G236" s="633" t="e">
        <f t="shared" si="83"/>
        <v>#DIV/0!</v>
      </c>
      <c r="H236" s="56"/>
      <c r="I236" s="56"/>
      <c r="J236" s="56"/>
      <c r="R236" s="802"/>
      <c r="S236" s="802"/>
      <c r="T236" s="802"/>
      <c r="U236" s="802"/>
      <c r="V236" s="802"/>
      <c r="W236" s="802"/>
      <c r="X236" s="802"/>
      <c r="Y236" s="802"/>
      <c r="Z236" s="802"/>
      <c r="AA236" s="802"/>
      <c r="AB236" s="802"/>
      <c r="AC236" s="802"/>
      <c r="AD236" s="802"/>
      <c r="AE236" s="792"/>
      <c r="AF236" s="792"/>
    </row>
    <row r="237" spans="1:32" ht="34.049999999999997" customHeight="1">
      <c r="A237" s="44">
        <v>2</v>
      </c>
      <c r="B237" s="1873" t="s">
        <v>133</v>
      </c>
      <c r="C237" s="1874"/>
      <c r="D237" s="1875"/>
      <c r="E237" s="960" t="s">
        <v>876</v>
      </c>
      <c r="F237" s="1279"/>
      <c r="G237" s="1280" t="e">
        <f>H237/F237/12</f>
        <v>#DIV/0!</v>
      </c>
      <c r="H237" s="1035"/>
      <c r="I237" s="1035"/>
      <c r="J237" s="1035"/>
      <c r="R237" s="802"/>
      <c r="S237" s="802"/>
      <c r="T237" s="802"/>
      <c r="U237" s="802"/>
      <c r="V237" s="802"/>
      <c r="W237" s="802"/>
      <c r="X237" s="802"/>
      <c r="Y237" s="802"/>
      <c r="Z237" s="802"/>
      <c r="AA237" s="802"/>
      <c r="AB237" s="802"/>
      <c r="AC237" s="802"/>
      <c r="AD237" s="802"/>
      <c r="AE237" s="792">
        <f t="shared" si="79"/>
        <v>0</v>
      </c>
      <c r="AF237" s="792">
        <f t="shared" si="80"/>
        <v>0</v>
      </c>
    </row>
    <row r="238" spans="1:32" ht="20.399999999999999" customHeight="1">
      <c r="A238" s="18">
        <v>3</v>
      </c>
      <c r="B238" s="1876" t="s">
        <v>862</v>
      </c>
      <c r="C238" s="1877"/>
      <c r="D238" s="1878"/>
      <c r="E238" s="19" t="s">
        <v>117</v>
      </c>
      <c r="F238" s="20" t="s">
        <v>117</v>
      </c>
      <c r="G238" s="21" t="s">
        <v>117</v>
      </c>
      <c r="H238" s="26">
        <f>SUM(H239:H248)</f>
        <v>91348</v>
      </c>
      <c r="I238" s="26">
        <f t="shared" ref="I238:J238" si="84">SUM(I239:I248)</f>
        <v>100000</v>
      </c>
      <c r="J238" s="26">
        <f t="shared" si="84"/>
        <v>100000</v>
      </c>
      <c r="R238" s="802"/>
      <c r="S238" s="802"/>
      <c r="T238" s="802"/>
      <c r="U238" s="802"/>
      <c r="V238" s="802"/>
      <c r="W238" s="802"/>
      <c r="X238" s="802"/>
      <c r="Y238" s="802"/>
      <c r="Z238" s="802"/>
      <c r="AA238" s="802"/>
      <c r="AB238" s="802"/>
      <c r="AC238" s="802"/>
      <c r="AD238" s="802"/>
      <c r="AE238" s="792">
        <f t="shared" si="79"/>
        <v>0</v>
      </c>
      <c r="AF238" s="792">
        <f t="shared" si="80"/>
        <v>100000</v>
      </c>
    </row>
    <row r="239" spans="1:32" ht="16.95" customHeight="1">
      <c r="A239" s="133"/>
      <c r="B239" s="1879" t="s">
        <v>1093</v>
      </c>
      <c r="C239" s="1880"/>
      <c r="D239" s="1881"/>
      <c r="E239" s="619" t="s">
        <v>95</v>
      </c>
      <c r="F239" s="60">
        <v>1</v>
      </c>
      <c r="G239" s="6">
        <f>H239/F239</f>
        <v>91348</v>
      </c>
      <c r="H239" s="56">
        <f>100000-5120.64-1042.16-2489.2</f>
        <v>91348</v>
      </c>
      <c r="I239" s="56">
        <v>100000</v>
      </c>
      <c r="J239" s="56">
        <v>100000</v>
      </c>
      <c r="R239" s="802"/>
      <c r="S239" s="802"/>
      <c r="T239" s="802"/>
      <c r="U239" s="802"/>
      <c r="V239" s="802"/>
      <c r="W239" s="802"/>
      <c r="X239" s="802"/>
      <c r="Y239" s="802"/>
      <c r="Z239" s="802"/>
      <c r="AA239" s="802"/>
      <c r="AB239" s="802"/>
      <c r="AC239" s="802"/>
      <c r="AD239" s="802"/>
      <c r="AE239" s="792">
        <f t="shared" si="79"/>
        <v>0</v>
      </c>
      <c r="AF239" s="792">
        <f t="shared" si="80"/>
        <v>100000</v>
      </c>
    </row>
    <row r="240" spans="1:32" ht="16.95" hidden="1" customHeight="1">
      <c r="A240" s="133"/>
      <c r="B240" s="1727"/>
      <c r="C240" s="1728"/>
      <c r="D240" s="1729"/>
      <c r="E240" s="448" t="s">
        <v>95</v>
      </c>
      <c r="F240" s="60"/>
      <c r="G240" s="6" t="e">
        <f t="shared" ref="G240:G246" si="85">H240/F240</f>
        <v>#DIV/0!</v>
      </c>
      <c r="H240" s="56"/>
      <c r="I240" s="56"/>
      <c r="J240" s="56"/>
      <c r="R240" s="802"/>
      <c r="S240" s="802"/>
      <c r="T240" s="802"/>
      <c r="U240" s="802"/>
      <c r="V240" s="802"/>
      <c r="W240" s="802"/>
      <c r="X240" s="802"/>
      <c r="Y240" s="802"/>
      <c r="Z240" s="802"/>
      <c r="AA240" s="802"/>
      <c r="AB240" s="802"/>
      <c r="AC240" s="802"/>
      <c r="AD240" s="802"/>
      <c r="AE240" s="792">
        <f t="shared" si="79"/>
        <v>0</v>
      </c>
      <c r="AF240" s="792">
        <f t="shared" si="80"/>
        <v>0</v>
      </c>
    </row>
    <row r="241" spans="1:32" ht="16.95" hidden="1" customHeight="1">
      <c r="A241" s="1288"/>
      <c r="B241" s="1879"/>
      <c r="C241" s="1880"/>
      <c r="D241" s="1881"/>
      <c r="E241" s="1289" t="s">
        <v>95</v>
      </c>
      <c r="F241" s="60"/>
      <c r="G241" s="6" t="e">
        <f t="shared" si="85"/>
        <v>#DIV/0!</v>
      </c>
      <c r="H241" s="56"/>
      <c r="I241" s="56"/>
      <c r="J241" s="56"/>
      <c r="R241" s="802"/>
      <c r="S241" s="802"/>
      <c r="T241" s="802"/>
      <c r="U241" s="802"/>
      <c r="V241" s="802"/>
      <c r="W241" s="802"/>
      <c r="X241" s="802"/>
      <c r="Y241" s="802"/>
      <c r="Z241" s="802"/>
      <c r="AA241" s="802"/>
      <c r="AB241" s="802"/>
      <c r="AC241" s="802"/>
      <c r="AD241" s="802"/>
      <c r="AE241" s="792"/>
      <c r="AF241" s="792"/>
    </row>
    <row r="242" spans="1:32" ht="16.95" hidden="1" customHeight="1">
      <c r="A242" s="1288"/>
      <c r="B242" s="1879"/>
      <c r="C242" s="1880"/>
      <c r="D242" s="1881"/>
      <c r="E242" s="1289" t="s">
        <v>95</v>
      </c>
      <c r="F242" s="60"/>
      <c r="G242" s="6" t="e">
        <f t="shared" si="85"/>
        <v>#DIV/0!</v>
      </c>
      <c r="H242" s="56"/>
      <c r="I242" s="56"/>
      <c r="J242" s="56"/>
      <c r="R242" s="802"/>
      <c r="S242" s="802"/>
      <c r="T242" s="802"/>
      <c r="U242" s="802"/>
      <c r="V242" s="802"/>
      <c r="W242" s="802"/>
      <c r="X242" s="802"/>
      <c r="Y242" s="802"/>
      <c r="Z242" s="802"/>
      <c r="AA242" s="802"/>
      <c r="AB242" s="802"/>
      <c r="AC242" s="802"/>
      <c r="AD242" s="802"/>
      <c r="AE242" s="792"/>
      <c r="AF242" s="792"/>
    </row>
    <row r="243" spans="1:32" ht="16.95" hidden="1" customHeight="1">
      <c r="A243" s="1288"/>
      <c r="B243" s="1879"/>
      <c r="C243" s="1880"/>
      <c r="D243" s="1881"/>
      <c r="E243" s="1289" t="s">
        <v>95</v>
      </c>
      <c r="F243" s="60"/>
      <c r="G243" s="6" t="e">
        <f t="shared" si="85"/>
        <v>#DIV/0!</v>
      </c>
      <c r="H243" s="56"/>
      <c r="I243" s="56"/>
      <c r="J243" s="56"/>
      <c r="R243" s="802"/>
      <c r="S243" s="802"/>
      <c r="T243" s="802"/>
      <c r="U243" s="802"/>
      <c r="V243" s="802"/>
      <c r="W243" s="802"/>
      <c r="X243" s="802"/>
      <c r="Y243" s="802"/>
      <c r="Z243" s="802"/>
      <c r="AA243" s="802"/>
      <c r="AB243" s="802"/>
      <c r="AC243" s="802"/>
      <c r="AD243" s="802"/>
      <c r="AE243" s="792"/>
      <c r="AF243" s="792"/>
    </row>
    <row r="244" spans="1:32" ht="16.95" hidden="1" customHeight="1">
      <c r="A244" s="1288"/>
      <c r="B244" s="1879"/>
      <c r="C244" s="1880"/>
      <c r="D244" s="1881"/>
      <c r="E244" s="1289" t="s">
        <v>95</v>
      </c>
      <c r="F244" s="60"/>
      <c r="G244" s="6" t="e">
        <f t="shared" si="85"/>
        <v>#DIV/0!</v>
      </c>
      <c r="H244" s="56"/>
      <c r="I244" s="56"/>
      <c r="J244" s="56"/>
      <c r="R244" s="802"/>
      <c r="S244" s="802"/>
      <c r="T244" s="802"/>
      <c r="U244" s="802"/>
      <c r="V244" s="802"/>
      <c r="W244" s="802"/>
      <c r="X244" s="802"/>
      <c r="Y244" s="802"/>
      <c r="Z244" s="802"/>
      <c r="AA244" s="802"/>
      <c r="AB244" s="802"/>
      <c r="AC244" s="802"/>
      <c r="AD244" s="802"/>
      <c r="AE244" s="792"/>
      <c r="AF244" s="792"/>
    </row>
    <row r="245" spans="1:32" ht="16.95" hidden="1" customHeight="1">
      <c r="A245" s="133"/>
      <c r="B245" s="1727"/>
      <c r="C245" s="1728"/>
      <c r="D245" s="1729"/>
      <c r="E245" s="479" t="s">
        <v>95</v>
      </c>
      <c r="F245" s="60"/>
      <c r="G245" s="6" t="e">
        <f t="shared" si="85"/>
        <v>#DIV/0!</v>
      </c>
      <c r="H245" s="56"/>
      <c r="I245" s="56"/>
      <c r="J245" s="56"/>
      <c r="R245" s="802"/>
      <c r="S245" s="802"/>
      <c r="T245" s="802"/>
      <c r="U245" s="802"/>
      <c r="V245" s="802"/>
      <c r="W245" s="802"/>
      <c r="X245" s="802"/>
      <c r="Y245" s="802"/>
      <c r="Z245" s="802"/>
      <c r="AA245" s="802"/>
      <c r="AB245" s="802"/>
      <c r="AC245" s="802"/>
      <c r="AD245" s="802"/>
      <c r="AE245" s="792">
        <f t="shared" si="79"/>
        <v>0</v>
      </c>
      <c r="AF245" s="792">
        <f t="shared" si="80"/>
        <v>0</v>
      </c>
    </row>
    <row r="246" spans="1:32" ht="16.95" hidden="1" customHeight="1">
      <c r="A246" s="133"/>
      <c r="B246" s="1727"/>
      <c r="C246" s="1728"/>
      <c r="D246" s="1729"/>
      <c r="E246" s="479" t="s">
        <v>95</v>
      </c>
      <c r="F246" s="61"/>
      <c r="G246" s="6" t="e">
        <f t="shared" si="85"/>
        <v>#DIV/0!</v>
      </c>
      <c r="H246" s="56"/>
      <c r="I246" s="56"/>
      <c r="J246" s="56"/>
      <c r="R246" s="802"/>
      <c r="S246" s="802"/>
      <c r="T246" s="802"/>
      <c r="U246" s="802"/>
      <c r="V246" s="802"/>
      <c r="W246" s="802"/>
      <c r="X246" s="802"/>
      <c r="Y246" s="802"/>
      <c r="Z246" s="802"/>
      <c r="AA246" s="802"/>
      <c r="AB246" s="802"/>
      <c r="AC246" s="802"/>
      <c r="AD246" s="802"/>
      <c r="AE246" s="792">
        <f t="shared" si="79"/>
        <v>0</v>
      </c>
      <c r="AF246" s="792">
        <f t="shared" si="80"/>
        <v>0</v>
      </c>
    </row>
    <row r="247" spans="1:32" ht="16.95" hidden="1" customHeight="1">
      <c r="A247" s="133"/>
      <c r="B247" s="1727"/>
      <c r="C247" s="1728"/>
      <c r="D247" s="1729"/>
      <c r="E247" s="132" t="s">
        <v>95</v>
      </c>
      <c r="F247" s="61"/>
      <c r="G247" s="6" t="e">
        <f>H247/F247</f>
        <v>#DIV/0!</v>
      </c>
      <c r="H247" s="56"/>
      <c r="I247" s="56"/>
      <c r="J247" s="56"/>
      <c r="R247" s="802"/>
      <c r="S247" s="802"/>
      <c r="T247" s="802"/>
      <c r="U247" s="802"/>
      <c r="V247" s="802"/>
      <c r="W247" s="802"/>
      <c r="X247" s="802"/>
      <c r="Y247" s="802"/>
      <c r="Z247" s="802"/>
      <c r="AA247" s="802"/>
      <c r="AB247" s="802"/>
      <c r="AC247" s="802"/>
      <c r="AD247" s="802"/>
      <c r="AE247" s="792">
        <f t="shared" si="79"/>
        <v>0</v>
      </c>
      <c r="AF247" s="792">
        <f t="shared" si="80"/>
        <v>0</v>
      </c>
    </row>
    <row r="248" spans="1:32" ht="16.95" hidden="1" customHeight="1">
      <c r="A248" s="133"/>
      <c r="B248" s="1727"/>
      <c r="C248" s="1728"/>
      <c r="D248" s="1729"/>
      <c r="E248" s="132" t="s">
        <v>96</v>
      </c>
      <c r="F248" s="60"/>
      <c r="G248" s="6" t="e">
        <f>H248/F248</f>
        <v>#DIV/0!</v>
      </c>
      <c r="H248" s="56"/>
      <c r="I248" s="56"/>
      <c r="J248" s="56"/>
      <c r="R248" s="802"/>
      <c r="S248" s="802"/>
      <c r="T248" s="802"/>
      <c r="U248" s="802"/>
      <c r="V248" s="802"/>
      <c r="W248" s="802"/>
      <c r="X248" s="802"/>
      <c r="Y248" s="802"/>
      <c r="Z248" s="802"/>
      <c r="AA248" s="802"/>
      <c r="AB248" s="802"/>
      <c r="AC248" s="802"/>
      <c r="AD248" s="802"/>
      <c r="AE248" s="792">
        <f t="shared" si="79"/>
        <v>0</v>
      </c>
      <c r="AF248" s="792">
        <f t="shared" si="80"/>
        <v>0</v>
      </c>
    </row>
    <row r="249" spans="1:32" ht="39" customHeight="1">
      <c r="A249" s="18">
        <v>4</v>
      </c>
      <c r="B249" s="1713" t="s">
        <v>941</v>
      </c>
      <c r="C249" s="1714"/>
      <c r="D249" s="1715"/>
      <c r="E249" s="19" t="s">
        <v>117</v>
      </c>
      <c r="F249" s="20" t="s">
        <v>117</v>
      </c>
      <c r="G249" s="21" t="s">
        <v>117</v>
      </c>
      <c r="H249" s="26">
        <f>SUM(H250:H262)</f>
        <v>28652</v>
      </c>
      <c r="I249" s="26">
        <f t="shared" ref="I249:J249" si="86">SUM(I250:I262)</f>
        <v>20000</v>
      </c>
      <c r="J249" s="26">
        <f t="shared" si="86"/>
        <v>20000</v>
      </c>
      <c r="R249" s="802"/>
      <c r="S249" s="802"/>
      <c r="T249" s="802"/>
      <c r="U249" s="802"/>
      <c r="V249" s="802"/>
      <c r="W249" s="802"/>
      <c r="X249" s="802"/>
      <c r="Y249" s="802"/>
      <c r="Z249" s="802"/>
      <c r="AA249" s="802"/>
      <c r="AB249" s="802"/>
      <c r="AC249" s="802"/>
      <c r="AD249" s="802"/>
      <c r="AE249" s="792">
        <f t="shared" si="79"/>
        <v>0</v>
      </c>
      <c r="AF249" s="792">
        <f t="shared" si="80"/>
        <v>20000</v>
      </c>
    </row>
    <row r="250" spans="1:32" s="25" customFormat="1" ht="16.95" customHeight="1">
      <c r="A250" s="23"/>
      <c r="B250" s="1867" t="s">
        <v>891</v>
      </c>
      <c r="C250" s="1868"/>
      <c r="D250" s="1869"/>
      <c r="E250" s="75" t="s">
        <v>95</v>
      </c>
      <c r="F250" s="76">
        <v>5</v>
      </c>
      <c r="G250" s="97">
        <f>H250/F250</f>
        <v>2240</v>
      </c>
      <c r="H250" s="56">
        <f>20000-8800</f>
        <v>11200</v>
      </c>
      <c r="I250" s="56">
        <v>20000</v>
      </c>
      <c r="J250" s="56">
        <v>20000</v>
      </c>
      <c r="R250" s="802"/>
      <c r="S250" s="802"/>
      <c r="T250" s="802"/>
      <c r="U250" s="802"/>
      <c r="V250" s="802"/>
      <c r="W250" s="802"/>
      <c r="X250" s="802"/>
      <c r="Y250" s="802"/>
      <c r="Z250" s="802"/>
      <c r="AA250" s="802"/>
      <c r="AB250" s="802"/>
      <c r="AC250" s="802"/>
      <c r="AD250" s="802"/>
      <c r="AE250" s="792">
        <f t="shared" si="79"/>
        <v>0</v>
      </c>
      <c r="AF250" s="792">
        <f t="shared" si="80"/>
        <v>20000</v>
      </c>
    </row>
    <row r="251" spans="1:32" s="25" customFormat="1" ht="16.95" customHeight="1">
      <c r="A251" s="23"/>
      <c r="B251" s="1867" t="s">
        <v>1123</v>
      </c>
      <c r="C251" s="1868"/>
      <c r="D251" s="1869"/>
      <c r="E251" s="75" t="s">
        <v>95</v>
      </c>
      <c r="F251" s="76">
        <v>1</v>
      </c>
      <c r="G251" s="97">
        <f t="shared" ref="G251:G287" si="87">H251/F251</f>
        <v>8800</v>
      </c>
      <c r="H251" s="56">
        <v>8800</v>
      </c>
      <c r="I251" s="56"/>
      <c r="J251" s="56"/>
      <c r="R251" s="802"/>
      <c r="S251" s="802"/>
      <c r="T251" s="802"/>
      <c r="U251" s="802"/>
      <c r="V251" s="802"/>
      <c r="W251" s="802"/>
      <c r="X251" s="802"/>
      <c r="Y251" s="802"/>
      <c r="Z251" s="802"/>
      <c r="AA251" s="802"/>
      <c r="AB251" s="802"/>
      <c r="AC251" s="802"/>
      <c r="AD251" s="802"/>
      <c r="AE251" s="792">
        <f t="shared" si="79"/>
        <v>0</v>
      </c>
      <c r="AF251" s="792">
        <f t="shared" si="80"/>
        <v>0</v>
      </c>
    </row>
    <row r="252" spans="1:32" s="25" customFormat="1" ht="16.95" customHeight="1">
      <c r="A252" s="23"/>
      <c r="B252" s="1867" t="s">
        <v>1094</v>
      </c>
      <c r="C252" s="1868"/>
      <c r="D252" s="1869"/>
      <c r="E252" s="75" t="s">
        <v>95</v>
      </c>
      <c r="F252" s="76">
        <v>1</v>
      </c>
      <c r="G252" s="97">
        <f t="shared" si="87"/>
        <v>8652</v>
      </c>
      <c r="H252" s="56">
        <f>5120.64+1042.16+2489.2</f>
        <v>8652</v>
      </c>
      <c r="I252" s="56"/>
      <c r="J252" s="56"/>
      <c r="R252" s="802"/>
      <c r="S252" s="802"/>
      <c r="T252" s="802"/>
      <c r="U252" s="802"/>
      <c r="V252" s="802"/>
      <c r="W252" s="802"/>
      <c r="X252" s="802"/>
      <c r="Y252" s="802"/>
      <c r="Z252" s="802"/>
      <c r="AA252" s="802"/>
      <c r="AB252" s="802"/>
      <c r="AC252" s="802"/>
      <c r="AD252" s="802"/>
      <c r="AE252" s="792"/>
      <c r="AF252" s="792"/>
    </row>
    <row r="253" spans="1:32" s="25" customFormat="1" ht="16.95" hidden="1" customHeight="1">
      <c r="A253" s="23"/>
      <c r="B253" s="1867"/>
      <c r="C253" s="1868"/>
      <c r="D253" s="1869"/>
      <c r="E253" s="75" t="s">
        <v>95</v>
      </c>
      <c r="F253" s="76"/>
      <c r="G253" s="97" t="e">
        <f t="shared" si="87"/>
        <v>#DIV/0!</v>
      </c>
      <c r="H253" s="56"/>
      <c r="I253" s="56"/>
      <c r="J253" s="56"/>
      <c r="R253" s="802"/>
      <c r="S253" s="802"/>
      <c r="T253" s="802"/>
      <c r="U253" s="802"/>
      <c r="V253" s="802"/>
      <c r="W253" s="802"/>
      <c r="X253" s="802"/>
      <c r="Y253" s="802"/>
      <c r="Z253" s="802"/>
      <c r="AA253" s="802"/>
      <c r="AB253" s="802"/>
      <c r="AC253" s="802"/>
      <c r="AD253" s="802"/>
      <c r="AE253" s="792"/>
      <c r="AF253" s="792"/>
    </row>
    <row r="254" spans="1:32" s="25" customFormat="1" ht="16.95" hidden="1" customHeight="1">
      <c r="A254" s="23"/>
      <c r="B254" s="1867"/>
      <c r="C254" s="1868"/>
      <c r="D254" s="1869"/>
      <c r="E254" s="75" t="s">
        <v>95</v>
      </c>
      <c r="F254" s="76"/>
      <c r="G254" s="97" t="e">
        <f t="shared" si="87"/>
        <v>#DIV/0!</v>
      </c>
      <c r="H254" s="56"/>
      <c r="I254" s="56"/>
      <c r="J254" s="56"/>
      <c r="R254" s="802"/>
      <c r="S254" s="802"/>
      <c r="T254" s="802"/>
      <c r="U254" s="802"/>
      <c r="V254" s="802"/>
      <c r="W254" s="802"/>
      <c r="X254" s="802"/>
      <c r="Y254" s="802"/>
      <c r="Z254" s="802"/>
      <c r="AA254" s="802"/>
      <c r="AB254" s="802"/>
      <c r="AC254" s="802"/>
      <c r="AD254" s="802"/>
      <c r="AE254" s="792"/>
      <c r="AF254" s="792"/>
    </row>
    <row r="255" spans="1:32" s="25" customFormat="1" ht="16.95" hidden="1" customHeight="1">
      <c r="A255" s="23"/>
      <c r="B255" s="1867"/>
      <c r="C255" s="1868"/>
      <c r="D255" s="1869"/>
      <c r="E255" s="75" t="s">
        <v>95</v>
      </c>
      <c r="F255" s="76"/>
      <c r="G255" s="97" t="e">
        <f t="shared" si="87"/>
        <v>#DIV/0!</v>
      </c>
      <c r="H255" s="56"/>
      <c r="I255" s="56"/>
      <c r="J255" s="56"/>
      <c r="R255" s="802"/>
      <c r="S255" s="802"/>
      <c r="T255" s="802"/>
      <c r="U255" s="802"/>
      <c r="V255" s="802"/>
      <c r="W255" s="802"/>
      <c r="X255" s="802"/>
      <c r="Y255" s="802"/>
      <c r="Z255" s="802"/>
      <c r="AA255" s="802"/>
      <c r="AB255" s="802"/>
      <c r="AC255" s="802"/>
      <c r="AD255" s="802"/>
      <c r="AE255" s="792"/>
      <c r="AF255" s="792"/>
    </row>
    <row r="256" spans="1:32" s="25" customFormat="1" ht="16.95" hidden="1" customHeight="1">
      <c r="A256" s="23"/>
      <c r="B256" s="1867"/>
      <c r="C256" s="1868"/>
      <c r="D256" s="1869"/>
      <c r="E256" s="75" t="s">
        <v>95</v>
      </c>
      <c r="F256" s="76"/>
      <c r="G256" s="97" t="e">
        <f t="shared" si="87"/>
        <v>#DIV/0!</v>
      </c>
      <c r="H256" s="56"/>
      <c r="I256" s="56"/>
      <c r="J256" s="56"/>
      <c r="R256" s="802"/>
      <c r="S256" s="802"/>
      <c r="T256" s="802"/>
      <c r="U256" s="802"/>
      <c r="V256" s="802"/>
      <c r="W256" s="802"/>
      <c r="X256" s="802"/>
      <c r="Y256" s="802"/>
      <c r="Z256" s="802"/>
      <c r="AA256" s="802"/>
      <c r="AB256" s="802"/>
      <c r="AC256" s="802"/>
      <c r="AD256" s="802"/>
      <c r="AE256" s="792"/>
      <c r="AF256" s="792"/>
    </row>
    <row r="257" spans="1:32" s="25" customFormat="1" ht="16.95" hidden="1" customHeight="1">
      <c r="A257" s="23"/>
      <c r="B257" s="1867"/>
      <c r="C257" s="1868"/>
      <c r="D257" s="1869"/>
      <c r="E257" s="75" t="s">
        <v>95</v>
      </c>
      <c r="F257" s="76"/>
      <c r="G257" s="97" t="e">
        <f t="shared" si="87"/>
        <v>#DIV/0!</v>
      </c>
      <c r="H257" s="56"/>
      <c r="I257" s="56"/>
      <c r="J257" s="56"/>
      <c r="R257" s="802"/>
      <c r="S257" s="802"/>
      <c r="T257" s="802"/>
      <c r="U257" s="802"/>
      <c r="V257" s="802"/>
      <c r="W257" s="802"/>
      <c r="X257" s="802"/>
      <c r="Y257" s="802"/>
      <c r="Z257" s="802"/>
      <c r="AA257" s="802"/>
      <c r="AB257" s="802"/>
      <c r="AC257" s="802"/>
      <c r="AD257" s="802"/>
      <c r="AE257" s="792"/>
      <c r="AF257" s="792"/>
    </row>
    <row r="258" spans="1:32" s="25" customFormat="1" ht="16.95" hidden="1" customHeight="1">
      <c r="A258" s="23"/>
      <c r="B258" s="1867"/>
      <c r="C258" s="1868"/>
      <c r="D258" s="1869"/>
      <c r="E258" s="75" t="s">
        <v>96</v>
      </c>
      <c r="F258" s="76"/>
      <c r="G258" s="97" t="e">
        <f t="shared" si="87"/>
        <v>#DIV/0!</v>
      </c>
      <c r="H258" s="56"/>
      <c r="I258" s="56"/>
      <c r="J258" s="56"/>
      <c r="R258" s="802"/>
      <c r="S258" s="802"/>
      <c r="T258" s="802"/>
      <c r="U258" s="802"/>
      <c r="V258" s="802"/>
      <c r="W258" s="802"/>
      <c r="X258" s="802"/>
      <c r="Y258" s="802"/>
      <c r="Z258" s="802"/>
      <c r="AA258" s="802"/>
      <c r="AB258" s="802"/>
      <c r="AC258" s="802"/>
      <c r="AD258" s="802"/>
      <c r="AE258" s="792"/>
      <c r="AF258" s="792"/>
    </row>
    <row r="259" spans="1:32" s="25" customFormat="1" ht="16.95" hidden="1" customHeight="1">
      <c r="A259" s="23"/>
      <c r="B259" s="1867"/>
      <c r="C259" s="1868"/>
      <c r="D259" s="1869"/>
      <c r="E259" s="75" t="s">
        <v>96</v>
      </c>
      <c r="F259" s="76"/>
      <c r="G259" s="97" t="e">
        <f t="shared" si="87"/>
        <v>#DIV/0!</v>
      </c>
      <c r="H259" s="56"/>
      <c r="I259" s="56"/>
      <c r="J259" s="56"/>
      <c r="R259" s="802"/>
      <c r="S259" s="802"/>
      <c r="T259" s="802"/>
      <c r="U259" s="802"/>
      <c r="V259" s="802"/>
      <c r="W259" s="802"/>
      <c r="X259" s="802"/>
      <c r="Y259" s="802"/>
      <c r="Z259" s="802"/>
      <c r="AA259" s="802"/>
      <c r="AB259" s="802"/>
      <c r="AC259" s="802"/>
      <c r="AD259" s="802"/>
      <c r="AE259" s="792">
        <f t="shared" si="79"/>
        <v>0</v>
      </c>
      <c r="AF259" s="792">
        <f t="shared" si="80"/>
        <v>0</v>
      </c>
    </row>
    <row r="260" spans="1:32" s="25" customFormat="1" ht="16.95" hidden="1" customHeight="1">
      <c r="A260" s="23"/>
      <c r="B260" s="1867"/>
      <c r="C260" s="1868"/>
      <c r="D260" s="1869"/>
      <c r="E260" s="75" t="s">
        <v>96</v>
      </c>
      <c r="F260" s="76"/>
      <c r="G260" s="97" t="e">
        <f t="shared" si="87"/>
        <v>#DIV/0!</v>
      </c>
      <c r="H260" s="56"/>
      <c r="I260" s="56"/>
      <c r="J260" s="56"/>
      <c r="R260" s="802"/>
      <c r="S260" s="802"/>
      <c r="T260" s="802"/>
      <c r="U260" s="802"/>
      <c r="V260" s="802"/>
      <c r="W260" s="802"/>
      <c r="X260" s="802"/>
      <c r="Y260" s="802"/>
      <c r="Z260" s="802"/>
      <c r="AA260" s="802"/>
      <c r="AB260" s="802"/>
      <c r="AC260" s="802"/>
      <c r="AD260" s="802"/>
      <c r="AE260" s="792">
        <f t="shared" si="79"/>
        <v>0</v>
      </c>
      <c r="AF260" s="792">
        <f t="shared" si="80"/>
        <v>0</v>
      </c>
    </row>
    <row r="261" spans="1:32" s="25" customFormat="1" ht="16.95" hidden="1" customHeight="1">
      <c r="A261" s="23"/>
      <c r="B261" s="1867"/>
      <c r="C261" s="1868"/>
      <c r="D261" s="1869"/>
      <c r="E261" s="75" t="s">
        <v>96</v>
      </c>
      <c r="F261" s="76"/>
      <c r="G261" s="97" t="e">
        <f t="shared" si="87"/>
        <v>#DIV/0!</v>
      </c>
      <c r="H261" s="56"/>
      <c r="I261" s="56"/>
      <c r="J261" s="56"/>
      <c r="R261" s="802"/>
      <c r="S261" s="802"/>
      <c r="T261" s="802"/>
      <c r="U261" s="802"/>
      <c r="V261" s="802"/>
      <c r="W261" s="802"/>
      <c r="X261" s="802"/>
      <c r="Y261" s="802"/>
      <c r="Z261" s="802"/>
      <c r="AA261" s="802"/>
      <c r="AB261" s="802"/>
      <c r="AC261" s="802"/>
      <c r="AD261" s="802"/>
      <c r="AE261" s="792">
        <f t="shared" si="79"/>
        <v>0</v>
      </c>
      <c r="AF261" s="792">
        <f t="shared" si="80"/>
        <v>0</v>
      </c>
    </row>
    <row r="262" spans="1:32" s="25" customFormat="1" ht="16.95" hidden="1" customHeight="1">
      <c r="A262" s="23"/>
      <c r="B262" s="1867"/>
      <c r="C262" s="1868"/>
      <c r="D262" s="1869"/>
      <c r="E262" s="75" t="s">
        <v>96</v>
      </c>
      <c r="F262" s="76"/>
      <c r="G262" s="97" t="e">
        <f>H262/F262</f>
        <v>#DIV/0!</v>
      </c>
      <c r="H262" s="56"/>
      <c r="I262" s="56"/>
      <c r="J262" s="56"/>
      <c r="R262" s="802"/>
      <c r="S262" s="802"/>
      <c r="T262" s="802"/>
      <c r="U262" s="802"/>
      <c r="V262" s="802"/>
      <c r="W262" s="802"/>
      <c r="X262" s="802"/>
      <c r="Y262" s="802"/>
      <c r="Z262" s="802"/>
      <c r="AA262" s="802"/>
      <c r="AB262" s="802"/>
      <c r="AC262" s="802"/>
      <c r="AD262" s="802"/>
      <c r="AE262" s="792">
        <f t="shared" si="79"/>
        <v>0</v>
      </c>
      <c r="AF262" s="792">
        <f t="shared" si="80"/>
        <v>0</v>
      </c>
    </row>
    <row r="263" spans="1:32" s="25" customFormat="1" ht="34.049999999999997" customHeight="1">
      <c r="A263" s="18">
        <v>5</v>
      </c>
      <c r="B263" s="1713" t="s">
        <v>942</v>
      </c>
      <c r="C263" s="1714"/>
      <c r="D263" s="1715"/>
      <c r="E263" s="19" t="s">
        <v>117</v>
      </c>
      <c r="F263" s="20" t="s">
        <v>117</v>
      </c>
      <c r="G263" s="21" t="s">
        <v>117</v>
      </c>
      <c r="H263" s="26">
        <f>SUM(H264:H272)</f>
        <v>20000</v>
      </c>
      <c r="I263" s="26">
        <f>SUM(I264:I272)</f>
        <v>20000</v>
      </c>
      <c r="J263" s="26">
        <f t="shared" ref="J263" si="88">SUM(J264:J272)</f>
        <v>20000</v>
      </c>
      <c r="R263" s="802"/>
      <c r="S263" s="802"/>
      <c r="T263" s="802"/>
      <c r="U263" s="802"/>
      <c r="V263" s="802"/>
      <c r="W263" s="802"/>
      <c r="X263" s="802"/>
      <c r="Y263" s="802"/>
      <c r="Z263" s="802"/>
      <c r="AA263" s="802"/>
      <c r="AB263" s="802"/>
      <c r="AC263" s="802"/>
      <c r="AD263" s="802"/>
      <c r="AE263" s="792">
        <f t="shared" si="79"/>
        <v>0</v>
      </c>
      <c r="AF263" s="792">
        <f t="shared" si="80"/>
        <v>20000</v>
      </c>
    </row>
    <row r="264" spans="1:32" ht="16.95" customHeight="1">
      <c r="A264" s="1516"/>
      <c r="B264" s="1764" t="s">
        <v>590</v>
      </c>
      <c r="C264" s="1765"/>
      <c r="D264" s="1766"/>
      <c r="E264" s="448" t="s">
        <v>95</v>
      </c>
      <c r="F264" s="60">
        <v>50</v>
      </c>
      <c r="G264" s="6">
        <f t="shared" si="87"/>
        <v>400</v>
      </c>
      <c r="H264" s="56">
        <v>20000</v>
      </c>
      <c r="I264" s="56">
        <v>20000</v>
      </c>
      <c r="J264" s="56">
        <v>20000</v>
      </c>
      <c r="R264" s="802"/>
      <c r="S264" s="802"/>
      <c r="T264" s="802"/>
      <c r="U264" s="802"/>
      <c r="V264" s="802"/>
      <c r="W264" s="802"/>
      <c r="X264" s="802"/>
      <c r="Y264" s="802"/>
      <c r="Z264" s="802"/>
      <c r="AA264" s="802"/>
      <c r="AB264" s="802"/>
      <c r="AC264" s="802"/>
      <c r="AD264" s="802"/>
      <c r="AE264" s="792">
        <f t="shared" si="79"/>
        <v>0</v>
      </c>
      <c r="AF264" s="792">
        <f t="shared" si="80"/>
        <v>20000</v>
      </c>
    </row>
    <row r="265" spans="1:32" ht="16.95" customHeight="1">
      <c r="A265" s="1516"/>
      <c r="B265" s="1764" t="s">
        <v>589</v>
      </c>
      <c r="C265" s="1765"/>
      <c r="D265" s="1766"/>
      <c r="E265" s="448" t="s">
        <v>95</v>
      </c>
      <c r="F265" s="60"/>
      <c r="G265" s="6" t="e">
        <f t="shared" si="87"/>
        <v>#DIV/0!</v>
      </c>
      <c r="H265" s="56"/>
      <c r="I265" s="56"/>
      <c r="J265" s="56"/>
      <c r="R265" s="802"/>
      <c r="S265" s="802"/>
      <c r="T265" s="802"/>
      <c r="U265" s="802"/>
      <c r="V265" s="802"/>
      <c r="W265" s="802"/>
      <c r="X265" s="802"/>
      <c r="Y265" s="802"/>
      <c r="Z265" s="802"/>
      <c r="AA265" s="802"/>
      <c r="AB265" s="802"/>
      <c r="AC265" s="802"/>
      <c r="AD265" s="802"/>
      <c r="AE265" s="792">
        <f t="shared" si="79"/>
        <v>0</v>
      </c>
      <c r="AF265" s="792">
        <f t="shared" si="80"/>
        <v>0</v>
      </c>
    </row>
    <row r="266" spans="1:32" ht="16.95" customHeight="1">
      <c r="A266" s="1288"/>
      <c r="B266" s="1727"/>
      <c r="C266" s="1728"/>
      <c r="D266" s="1729"/>
      <c r="E266" s="1289" t="s">
        <v>95</v>
      </c>
      <c r="F266" s="60"/>
      <c r="G266" s="6" t="e">
        <f t="shared" si="87"/>
        <v>#DIV/0!</v>
      </c>
      <c r="H266" s="56"/>
      <c r="I266" s="56"/>
      <c r="J266" s="56"/>
      <c r="R266" s="802"/>
      <c r="S266" s="802"/>
      <c r="T266" s="802"/>
      <c r="U266" s="802"/>
      <c r="V266" s="802"/>
      <c r="W266" s="802"/>
      <c r="X266" s="802"/>
      <c r="Y266" s="802"/>
      <c r="Z266" s="802"/>
      <c r="AA266" s="802"/>
      <c r="AB266" s="802"/>
      <c r="AC266" s="802"/>
      <c r="AD266" s="802"/>
      <c r="AE266" s="792"/>
      <c r="AF266" s="792"/>
    </row>
    <row r="267" spans="1:32" ht="16.95" hidden="1" customHeight="1">
      <c r="A267" s="1288"/>
      <c r="B267" s="1727"/>
      <c r="C267" s="1728"/>
      <c r="D267" s="1729"/>
      <c r="E267" s="1289" t="s">
        <v>95</v>
      </c>
      <c r="F267" s="60"/>
      <c r="G267" s="6" t="e">
        <f t="shared" si="87"/>
        <v>#DIV/0!</v>
      </c>
      <c r="H267" s="56"/>
      <c r="I267" s="56"/>
      <c r="J267" s="56"/>
      <c r="R267" s="802"/>
      <c r="S267" s="802"/>
      <c r="T267" s="802"/>
      <c r="U267" s="802"/>
      <c r="V267" s="802"/>
      <c r="W267" s="802"/>
      <c r="X267" s="802"/>
      <c r="Y267" s="802"/>
      <c r="Z267" s="802"/>
      <c r="AA267" s="802"/>
      <c r="AB267" s="802"/>
      <c r="AC267" s="802"/>
      <c r="AD267" s="802"/>
      <c r="AE267" s="792"/>
      <c r="AF267" s="792"/>
    </row>
    <row r="268" spans="1:32" ht="16.95" hidden="1" customHeight="1">
      <c r="A268" s="1288"/>
      <c r="B268" s="1727"/>
      <c r="C268" s="1728"/>
      <c r="D268" s="1729"/>
      <c r="E268" s="1289" t="s">
        <v>95</v>
      </c>
      <c r="F268" s="60"/>
      <c r="G268" s="6" t="e">
        <f t="shared" si="87"/>
        <v>#DIV/0!</v>
      </c>
      <c r="H268" s="56"/>
      <c r="I268" s="56"/>
      <c r="J268" s="56"/>
      <c r="R268" s="802"/>
      <c r="S268" s="802"/>
      <c r="T268" s="802"/>
      <c r="U268" s="802"/>
      <c r="V268" s="802"/>
      <c r="W268" s="802"/>
      <c r="X268" s="802"/>
      <c r="Y268" s="802"/>
      <c r="Z268" s="802"/>
      <c r="AA268" s="802"/>
      <c r="AB268" s="802"/>
      <c r="AC268" s="802"/>
      <c r="AD268" s="802"/>
      <c r="AE268" s="792"/>
      <c r="AF268" s="792"/>
    </row>
    <row r="269" spans="1:32" ht="16.95" hidden="1" customHeight="1">
      <c r="A269" s="133"/>
      <c r="B269" s="1727"/>
      <c r="C269" s="1728"/>
      <c r="D269" s="1729"/>
      <c r="E269" s="609" t="s">
        <v>95</v>
      </c>
      <c r="F269" s="60"/>
      <c r="G269" s="6" t="e">
        <f t="shared" si="87"/>
        <v>#DIV/0!</v>
      </c>
      <c r="H269" s="56"/>
      <c r="I269" s="56"/>
      <c r="J269" s="56"/>
      <c r="R269" s="802"/>
      <c r="S269" s="802"/>
      <c r="T269" s="802"/>
      <c r="U269" s="802"/>
      <c r="V269" s="802"/>
      <c r="W269" s="802"/>
      <c r="X269" s="802"/>
      <c r="Y269" s="802"/>
      <c r="Z269" s="802"/>
      <c r="AA269" s="802"/>
      <c r="AB269" s="802"/>
      <c r="AC269" s="802"/>
      <c r="AD269" s="802"/>
      <c r="AE269" s="792">
        <f t="shared" si="79"/>
        <v>0</v>
      </c>
      <c r="AF269" s="792">
        <f t="shared" si="80"/>
        <v>0</v>
      </c>
    </row>
    <row r="270" spans="1:32" ht="16.95" hidden="1" customHeight="1">
      <c r="A270" s="133"/>
      <c r="B270" s="1727"/>
      <c r="C270" s="1728"/>
      <c r="D270" s="1729"/>
      <c r="E270" s="609" t="s">
        <v>95</v>
      </c>
      <c r="F270" s="60"/>
      <c r="G270" s="6" t="e">
        <f t="shared" si="87"/>
        <v>#DIV/0!</v>
      </c>
      <c r="H270" s="56"/>
      <c r="I270" s="56"/>
      <c r="J270" s="56"/>
      <c r="R270" s="802"/>
      <c r="S270" s="802"/>
      <c r="T270" s="802"/>
      <c r="U270" s="802"/>
      <c r="V270" s="802"/>
      <c r="W270" s="802"/>
      <c r="X270" s="802"/>
      <c r="Y270" s="802"/>
      <c r="Z270" s="802"/>
      <c r="AA270" s="802"/>
      <c r="AB270" s="802"/>
      <c r="AC270" s="802"/>
      <c r="AD270" s="802"/>
      <c r="AE270" s="792">
        <f t="shared" si="79"/>
        <v>0</v>
      </c>
      <c r="AF270" s="792">
        <f t="shared" si="80"/>
        <v>0</v>
      </c>
    </row>
    <row r="271" spans="1:32" ht="16.95" hidden="1" customHeight="1">
      <c r="A271" s="133"/>
      <c r="B271" s="1727"/>
      <c r="C271" s="1728"/>
      <c r="D271" s="1729"/>
      <c r="E271" s="132" t="s">
        <v>96</v>
      </c>
      <c r="F271" s="60"/>
      <c r="G271" s="6" t="e">
        <f t="shared" si="87"/>
        <v>#DIV/0!</v>
      </c>
      <c r="H271" s="56"/>
      <c r="I271" s="56"/>
      <c r="J271" s="56"/>
      <c r="R271" s="802"/>
      <c r="S271" s="802"/>
      <c r="T271" s="802"/>
      <c r="U271" s="802"/>
      <c r="V271" s="802"/>
      <c r="W271" s="802"/>
      <c r="X271" s="802"/>
      <c r="Y271" s="802"/>
      <c r="Z271" s="802"/>
      <c r="AA271" s="802"/>
      <c r="AB271" s="802"/>
      <c r="AC271" s="802"/>
      <c r="AD271" s="802"/>
      <c r="AE271" s="792">
        <f t="shared" si="79"/>
        <v>0</v>
      </c>
      <c r="AF271" s="792">
        <f t="shared" si="80"/>
        <v>0</v>
      </c>
    </row>
    <row r="272" spans="1:32" ht="16.95" hidden="1" customHeight="1">
      <c r="A272" s="133"/>
      <c r="B272" s="1727"/>
      <c r="C272" s="1728"/>
      <c r="D272" s="1729"/>
      <c r="E272" s="132" t="s">
        <v>95</v>
      </c>
      <c r="F272" s="60"/>
      <c r="G272" s="6" t="e">
        <f t="shared" si="87"/>
        <v>#DIV/0!</v>
      </c>
      <c r="H272" s="56"/>
      <c r="I272" s="56"/>
      <c r="J272" s="56"/>
      <c r="R272" s="802"/>
      <c r="S272" s="802"/>
      <c r="T272" s="802"/>
      <c r="U272" s="802"/>
      <c r="V272" s="802"/>
      <c r="W272" s="802"/>
      <c r="X272" s="802"/>
      <c r="Y272" s="802"/>
      <c r="Z272" s="802"/>
      <c r="AA272" s="802"/>
      <c r="AB272" s="802"/>
      <c r="AC272" s="802"/>
      <c r="AD272" s="802"/>
      <c r="AE272" s="792">
        <f t="shared" si="79"/>
        <v>0</v>
      </c>
      <c r="AF272" s="792">
        <f t="shared" si="80"/>
        <v>0</v>
      </c>
    </row>
    <row r="273" spans="1:32" ht="20.399999999999999" customHeight="1">
      <c r="A273" s="98">
        <v>6</v>
      </c>
      <c r="B273" s="1891" t="s">
        <v>964</v>
      </c>
      <c r="C273" s="1892"/>
      <c r="D273" s="1893"/>
      <c r="E273" s="19" t="s">
        <v>117</v>
      </c>
      <c r="F273" s="20" t="s">
        <v>117</v>
      </c>
      <c r="G273" s="21" t="s">
        <v>117</v>
      </c>
      <c r="H273" s="26">
        <f>SUM(H274:H280)</f>
        <v>0</v>
      </c>
      <c r="I273" s="26">
        <f t="shared" ref="I273:J273" si="89">SUM(I274:I280)</f>
        <v>0</v>
      </c>
      <c r="J273" s="26">
        <f t="shared" si="89"/>
        <v>0</v>
      </c>
      <c r="R273" s="802"/>
      <c r="S273" s="802"/>
      <c r="T273" s="802"/>
      <c r="U273" s="802"/>
      <c r="V273" s="802"/>
      <c r="W273" s="802"/>
      <c r="X273" s="802"/>
      <c r="Y273" s="802"/>
      <c r="Z273" s="802"/>
      <c r="AA273" s="802"/>
      <c r="AB273" s="802"/>
      <c r="AC273" s="802"/>
      <c r="AD273" s="802"/>
      <c r="AE273" s="792"/>
      <c r="AF273" s="792"/>
    </row>
    <row r="274" spans="1:32" ht="16.95" customHeight="1">
      <c r="A274" s="1413"/>
      <c r="B274" s="1727"/>
      <c r="C274" s="1728"/>
      <c r="D274" s="1729"/>
      <c r="E274" s="1414" t="s">
        <v>95</v>
      </c>
      <c r="F274" s="60"/>
      <c r="G274" s="6" t="e">
        <f t="shared" ref="G274:G280" si="90">H274/F274</f>
        <v>#DIV/0!</v>
      </c>
      <c r="H274" s="56"/>
      <c r="I274" s="56"/>
      <c r="J274" s="56"/>
      <c r="R274" s="802"/>
      <c r="S274" s="802"/>
      <c r="T274" s="802"/>
      <c r="U274" s="802"/>
      <c r="V274" s="802"/>
      <c r="W274" s="802"/>
      <c r="X274" s="802"/>
      <c r="Y274" s="802"/>
      <c r="Z274" s="802"/>
      <c r="AA274" s="802"/>
      <c r="AB274" s="802"/>
      <c r="AC274" s="802"/>
      <c r="AD274" s="802"/>
      <c r="AE274" s="792"/>
      <c r="AF274" s="792"/>
    </row>
    <row r="275" spans="1:32" ht="16.95" customHeight="1">
      <c r="A275" s="1413"/>
      <c r="B275" s="1727"/>
      <c r="C275" s="1728"/>
      <c r="D275" s="1729"/>
      <c r="E275" s="1414"/>
      <c r="F275" s="60"/>
      <c r="G275" s="6" t="e">
        <f t="shared" si="90"/>
        <v>#DIV/0!</v>
      </c>
      <c r="H275" s="56"/>
      <c r="I275" s="56"/>
      <c r="J275" s="56"/>
      <c r="R275" s="802"/>
      <c r="S275" s="802"/>
      <c r="T275" s="802"/>
      <c r="U275" s="802"/>
      <c r="V275" s="802"/>
      <c r="W275" s="802"/>
      <c r="X275" s="802"/>
      <c r="Y275" s="802"/>
      <c r="Z275" s="802"/>
      <c r="AA275" s="802"/>
      <c r="AB275" s="802"/>
      <c r="AC275" s="802"/>
      <c r="AD275" s="802"/>
      <c r="AE275" s="792"/>
      <c r="AF275" s="792"/>
    </row>
    <row r="276" spans="1:32" ht="16.95" hidden="1" customHeight="1">
      <c r="A276" s="1413"/>
      <c r="B276" s="1727"/>
      <c r="C276" s="1728"/>
      <c r="D276" s="1729"/>
      <c r="E276" s="1414"/>
      <c r="F276" s="60"/>
      <c r="G276" s="6" t="e">
        <f t="shared" si="90"/>
        <v>#DIV/0!</v>
      </c>
      <c r="H276" s="56"/>
      <c r="I276" s="56"/>
      <c r="J276" s="56"/>
      <c r="R276" s="802"/>
      <c r="S276" s="802"/>
      <c r="T276" s="802"/>
      <c r="U276" s="802"/>
      <c r="V276" s="802"/>
      <c r="W276" s="802"/>
      <c r="X276" s="802"/>
      <c r="Y276" s="802"/>
      <c r="Z276" s="802"/>
      <c r="AA276" s="802"/>
      <c r="AB276" s="802"/>
      <c r="AC276" s="802"/>
      <c r="AD276" s="802"/>
      <c r="AE276" s="792"/>
      <c r="AF276" s="792"/>
    </row>
    <row r="277" spans="1:32" ht="16.95" hidden="1" customHeight="1">
      <c r="A277" s="1413"/>
      <c r="B277" s="1727"/>
      <c r="C277" s="1728"/>
      <c r="D277" s="1729"/>
      <c r="E277" s="1414"/>
      <c r="F277" s="60"/>
      <c r="G277" s="6" t="e">
        <f t="shared" si="90"/>
        <v>#DIV/0!</v>
      </c>
      <c r="H277" s="56"/>
      <c r="I277" s="56"/>
      <c r="J277" s="56"/>
      <c r="R277" s="802"/>
      <c r="S277" s="802"/>
      <c r="T277" s="802"/>
      <c r="U277" s="802"/>
      <c r="V277" s="802"/>
      <c r="W277" s="802"/>
      <c r="X277" s="802"/>
      <c r="Y277" s="802"/>
      <c r="Z277" s="802"/>
      <c r="AA277" s="802"/>
      <c r="AB277" s="802"/>
      <c r="AC277" s="802"/>
      <c r="AD277" s="802"/>
      <c r="AE277" s="792"/>
      <c r="AF277" s="792"/>
    </row>
    <row r="278" spans="1:32" ht="16.95" hidden="1" customHeight="1">
      <c r="A278" s="1413"/>
      <c r="B278" s="1727"/>
      <c r="C278" s="1728"/>
      <c r="D278" s="1729"/>
      <c r="E278" s="1414"/>
      <c r="F278" s="60"/>
      <c r="G278" s="6" t="e">
        <f t="shared" si="90"/>
        <v>#DIV/0!</v>
      </c>
      <c r="H278" s="56"/>
      <c r="I278" s="56"/>
      <c r="J278" s="56"/>
      <c r="R278" s="802"/>
      <c r="S278" s="802"/>
      <c r="T278" s="802"/>
      <c r="U278" s="802"/>
      <c r="V278" s="802"/>
      <c r="W278" s="802"/>
      <c r="X278" s="802"/>
      <c r="Y278" s="802"/>
      <c r="Z278" s="802"/>
      <c r="AA278" s="802"/>
      <c r="AB278" s="802"/>
      <c r="AC278" s="802"/>
      <c r="AD278" s="802"/>
      <c r="AE278" s="792"/>
      <c r="AF278" s="792"/>
    </row>
    <row r="279" spans="1:32" ht="16.95" hidden="1" customHeight="1">
      <c r="A279" s="1413"/>
      <c r="B279" s="1727"/>
      <c r="C279" s="1728"/>
      <c r="D279" s="1729"/>
      <c r="E279" s="1414"/>
      <c r="F279" s="60"/>
      <c r="G279" s="6" t="e">
        <f t="shared" si="90"/>
        <v>#DIV/0!</v>
      </c>
      <c r="H279" s="56"/>
      <c r="I279" s="56"/>
      <c r="J279" s="56"/>
      <c r="R279" s="802"/>
      <c r="S279" s="802"/>
      <c r="T279" s="802"/>
      <c r="U279" s="802"/>
      <c r="V279" s="802"/>
      <c r="W279" s="802"/>
      <c r="X279" s="802"/>
      <c r="Y279" s="802"/>
      <c r="Z279" s="802"/>
      <c r="AA279" s="802"/>
      <c r="AB279" s="802"/>
      <c r="AC279" s="802"/>
      <c r="AD279" s="802"/>
      <c r="AE279" s="792"/>
      <c r="AF279" s="792"/>
    </row>
    <row r="280" spans="1:32" ht="16.95" hidden="1" customHeight="1">
      <c r="A280" s="1413"/>
      <c r="B280" s="1727"/>
      <c r="C280" s="1728"/>
      <c r="D280" s="1729"/>
      <c r="E280" s="1414"/>
      <c r="F280" s="60"/>
      <c r="G280" s="6" t="e">
        <f t="shared" si="90"/>
        <v>#DIV/0!</v>
      </c>
      <c r="H280" s="56"/>
      <c r="I280" s="56"/>
      <c r="J280" s="56"/>
      <c r="R280" s="802"/>
      <c r="S280" s="802"/>
      <c r="T280" s="802"/>
      <c r="U280" s="802"/>
      <c r="V280" s="802"/>
      <c r="W280" s="802"/>
      <c r="X280" s="802"/>
      <c r="Y280" s="802"/>
      <c r="Z280" s="802"/>
      <c r="AA280" s="802"/>
      <c r="AB280" s="802"/>
      <c r="AC280" s="802"/>
      <c r="AD280" s="802"/>
      <c r="AE280" s="792"/>
      <c r="AF280" s="792"/>
    </row>
    <row r="281" spans="1:32" ht="20.399999999999999" customHeight="1">
      <c r="A281" s="98">
        <v>7</v>
      </c>
      <c r="B281" s="1888" t="s">
        <v>194</v>
      </c>
      <c r="C281" s="1889"/>
      <c r="D281" s="1890"/>
      <c r="E281" s="19" t="s">
        <v>117</v>
      </c>
      <c r="F281" s="20" t="s">
        <v>117</v>
      </c>
      <c r="G281" s="21" t="s">
        <v>117</v>
      </c>
      <c r="H281" s="26">
        <f>SUM(H282:H287)</f>
        <v>15000</v>
      </c>
      <c r="I281" s="26">
        <f t="shared" ref="I281:J281" si="91">SUM(I282:I287)</f>
        <v>15000</v>
      </c>
      <c r="J281" s="26">
        <f t="shared" si="91"/>
        <v>15000</v>
      </c>
      <c r="R281" s="802"/>
      <c r="S281" s="802"/>
      <c r="T281" s="802"/>
      <c r="U281" s="802"/>
      <c r="V281" s="802"/>
      <c r="W281" s="802"/>
      <c r="X281" s="802"/>
      <c r="Y281" s="802"/>
      <c r="Z281" s="802"/>
      <c r="AA281" s="802"/>
      <c r="AB281" s="802"/>
      <c r="AC281" s="802"/>
      <c r="AD281" s="802"/>
      <c r="AE281" s="792">
        <f t="shared" si="79"/>
        <v>0</v>
      </c>
      <c r="AF281" s="792">
        <f t="shared" si="80"/>
        <v>15000</v>
      </c>
    </row>
    <row r="282" spans="1:32" ht="16.95" customHeight="1">
      <c r="A282" s="214"/>
      <c r="B282" s="1750" t="s">
        <v>726</v>
      </c>
      <c r="C282" s="1751"/>
      <c r="D282" s="1752"/>
      <c r="E282" s="631" t="s">
        <v>95</v>
      </c>
      <c r="F282" s="60">
        <v>1</v>
      </c>
      <c r="G282" s="6">
        <f t="shared" si="87"/>
        <v>15000</v>
      </c>
      <c r="H282" s="56">
        <v>15000</v>
      </c>
      <c r="I282" s="56">
        <v>15000</v>
      </c>
      <c r="J282" s="56">
        <v>15000</v>
      </c>
      <c r="R282" s="802"/>
      <c r="S282" s="802"/>
      <c r="T282" s="802"/>
      <c r="U282" s="802"/>
      <c r="V282" s="802"/>
      <c r="W282" s="802"/>
      <c r="X282" s="802"/>
      <c r="Y282" s="802"/>
      <c r="Z282" s="802"/>
      <c r="AA282" s="802"/>
      <c r="AB282" s="802"/>
      <c r="AC282" s="802"/>
      <c r="AD282" s="802"/>
      <c r="AE282" s="792">
        <f t="shared" si="79"/>
        <v>0</v>
      </c>
      <c r="AF282" s="792">
        <f t="shared" si="80"/>
        <v>15000</v>
      </c>
    </row>
    <row r="283" spans="1:32" ht="16.95" customHeight="1" thickBot="1">
      <c r="A283" s="630"/>
      <c r="B283" s="1727" t="s">
        <v>727</v>
      </c>
      <c r="C283" s="1728"/>
      <c r="D283" s="1729"/>
      <c r="E283" s="632" t="s">
        <v>95</v>
      </c>
      <c r="F283" s="60"/>
      <c r="G283" s="6" t="e">
        <f t="shared" si="87"/>
        <v>#DIV/0!</v>
      </c>
      <c r="H283" s="56"/>
      <c r="I283" s="56"/>
      <c r="J283" s="56"/>
      <c r="R283" s="802"/>
      <c r="S283" s="802"/>
      <c r="T283" s="802"/>
      <c r="U283" s="802"/>
      <c r="V283" s="802"/>
      <c r="W283" s="802"/>
      <c r="X283" s="802"/>
      <c r="Y283" s="802"/>
      <c r="Z283" s="802"/>
      <c r="AA283" s="802"/>
      <c r="AB283" s="802"/>
      <c r="AC283" s="802"/>
      <c r="AD283" s="802"/>
      <c r="AE283" s="792">
        <f t="shared" si="79"/>
        <v>0</v>
      </c>
      <c r="AF283" s="792">
        <f t="shared" si="80"/>
        <v>0</v>
      </c>
    </row>
    <row r="284" spans="1:32" ht="16.95" hidden="1" customHeight="1">
      <c r="A284" s="630"/>
      <c r="B284" s="1727"/>
      <c r="C284" s="1728"/>
      <c r="D284" s="1729"/>
      <c r="E284" s="632"/>
      <c r="F284" s="60"/>
      <c r="G284" s="6" t="e">
        <f t="shared" si="87"/>
        <v>#DIV/0!</v>
      </c>
      <c r="H284" s="56"/>
      <c r="I284" s="56"/>
      <c r="J284" s="56"/>
      <c r="R284" s="802"/>
      <c r="S284" s="802"/>
      <c r="T284" s="802"/>
      <c r="U284" s="802"/>
      <c r="V284" s="802"/>
      <c r="W284" s="802"/>
      <c r="X284" s="802"/>
      <c r="Y284" s="802"/>
      <c r="Z284" s="802"/>
      <c r="AA284" s="802"/>
      <c r="AB284" s="802"/>
      <c r="AC284" s="802"/>
      <c r="AD284" s="802"/>
      <c r="AE284" s="792">
        <f t="shared" si="79"/>
        <v>0</v>
      </c>
      <c r="AF284" s="792">
        <f t="shared" si="80"/>
        <v>0</v>
      </c>
    </row>
    <row r="285" spans="1:32" ht="16.95" hidden="1" customHeight="1">
      <c r="A285" s="630"/>
      <c r="B285" s="1727"/>
      <c r="C285" s="1728"/>
      <c r="D285" s="1729"/>
      <c r="E285" s="632"/>
      <c r="F285" s="60"/>
      <c r="G285" s="6" t="e">
        <f t="shared" si="87"/>
        <v>#DIV/0!</v>
      </c>
      <c r="H285" s="56"/>
      <c r="I285" s="56"/>
      <c r="J285" s="56"/>
      <c r="R285" s="802"/>
      <c r="S285" s="802"/>
      <c r="T285" s="802"/>
      <c r="U285" s="802"/>
      <c r="V285" s="802"/>
      <c r="W285" s="802"/>
      <c r="X285" s="802"/>
      <c r="Y285" s="802"/>
      <c r="Z285" s="802"/>
      <c r="AA285" s="802"/>
      <c r="AB285" s="802"/>
      <c r="AC285" s="802"/>
      <c r="AD285" s="802"/>
      <c r="AE285" s="792">
        <f t="shared" si="79"/>
        <v>0</v>
      </c>
      <c r="AF285" s="792">
        <f t="shared" si="80"/>
        <v>0</v>
      </c>
    </row>
    <row r="286" spans="1:32" ht="16.95" hidden="1" customHeight="1">
      <c r="A286" s="630"/>
      <c r="B286" s="1727"/>
      <c r="C286" s="1728"/>
      <c r="D286" s="1729"/>
      <c r="E286" s="632"/>
      <c r="F286" s="60"/>
      <c r="G286" s="6" t="e">
        <f t="shared" si="87"/>
        <v>#DIV/0!</v>
      </c>
      <c r="H286" s="56"/>
      <c r="I286" s="56"/>
      <c r="J286" s="56"/>
      <c r="R286" s="802"/>
      <c r="S286" s="802"/>
      <c r="T286" s="802"/>
      <c r="U286" s="802"/>
      <c r="V286" s="802"/>
      <c r="W286" s="802"/>
      <c r="X286" s="802"/>
      <c r="Y286" s="802"/>
      <c r="Z286" s="802"/>
      <c r="AA286" s="802"/>
      <c r="AB286" s="802"/>
      <c r="AC286" s="802"/>
      <c r="AD286" s="802"/>
      <c r="AE286" s="792">
        <f t="shared" si="79"/>
        <v>0</v>
      </c>
      <c r="AF286" s="792">
        <f t="shared" si="80"/>
        <v>0</v>
      </c>
    </row>
    <row r="287" spans="1:32" ht="16.95" hidden="1" customHeight="1" thickBot="1">
      <c r="A287" s="630"/>
      <c r="B287" s="1894"/>
      <c r="C287" s="1895"/>
      <c r="D287" s="1896"/>
      <c r="E287" s="632"/>
      <c r="F287" s="60"/>
      <c r="G287" s="6" t="e">
        <f t="shared" si="87"/>
        <v>#DIV/0!</v>
      </c>
      <c r="H287" s="56"/>
      <c r="I287" s="56"/>
      <c r="J287" s="56"/>
      <c r="R287" s="802"/>
      <c r="S287" s="802"/>
      <c r="T287" s="802"/>
      <c r="U287" s="802"/>
      <c r="V287" s="802"/>
      <c r="W287" s="802"/>
      <c r="X287" s="802"/>
      <c r="Y287" s="802"/>
      <c r="Z287" s="802"/>
      <c r="AA287" s="802"/>
      <c r="AB287" s="802"/>
      <c r="AC287" s="802"/>
      <c r="AD287" s="802"/>
      <c r="AE287" s="792">
        <f t="shared" si="79"/>
        <v>0</v>
      </c>
      <c r="AF287" s="792">
        <f t="shared" si="80"/>
        <v>0</v>
      </c>
    </row>
    <row r="288" spans="1:32" ht="20.399999999999999" customHeight="1" thickBot="1">
      <c r="A288" s="1823" t="s">
        <v>63</v>
      </c>
      <c r="B288" s="1824"/>
      <c r="C288" s="1824"/>
      <c r="D288" s="1824"/>
      <c r="E288" s="1824"/>
      <c r="F288" s="1824"/>
      <c r="G288" s="1825"/>
      <c r="H288" s="8">
        <f>H206+H237+H238+H249+H263+H273+H281</f>
        <v>155000</v>
      </c>
      <c r="I288" s="8">
        <f t="shared" ref="I288:J288" si="92">I206+I237+I238+I249+I263+I273+I281</f>
        <v>155000</v>
      </c>
      <c r="J288" s="8">
        <f t="shared" si="92"/>
        <v>155000</v>
      </c>
      <c r="R288" s="813"/>
      <c r="S288" s="798">
        <f t="shared" ref="S288:AD288" si="93">SUM(S207:S283)</f>
        <v>0</v>
      </c>
      <c r="T288" s="798">
        <f t="shared" si="93"/>
        <v>0</v>
      </c>
      <c r="U288" s="798">
        <f t="shared" si="93"/>
        <v>0</v>
      </c>
      <c r="V288" s="798">
        <f t="shared" si="93"/>
        <v>0</v>
      </c>
      <c r="W288" s="798">
        <f t="shared" si="93"/>
        <v>0</v>
      </c>
      <c r="X288" s="798">
        <f t="shared" si="93"/>
        <v>0</v>
      </c>
      <c r="Y288" s="798">
        <f t="shared" si="93"/>
        <v>0</v>
      </c>
      <c r="Z288" s="798">
        <f t="shared" si="93"/>
        <v>0</v>
      </c>
      <c r="AA288" s="798">
        <f t="shared" si="93"/>
        <v>0</v>
      </c>
      <c r="AB288" s="798">
        <f t="shared" si="93"/>
        <v>0</v>
      </c>
      <c r="AC288" s="798">
        <f t="shared" si="93"/>
        <v>0</v>
      </c>
      <c r="AD288" s="798">
        <f t="shared" si="93"/>
        <v>0</v>
      </c>
      <c r="AE288" s="798">
        <f>SUM(S288:AD288)</f>
        <v>0</v>
      </c>
      <c r="AF288" s="814">
        <f>H288-AE288</f>
        <v>155000</v>
      </c>
    </row>
    <row r="289" spans="1:32" ht="12" customHeight="1"/>
    <row r="290" spans="1:32" ht="21.15" customHeight="1">
      <c r="B290" s="1741" t="s">
        <v>139</v>
      </c>
      <c r="C290" s="1741"/>
      <c r="D290" s="1741"/>
      <c r="E290" s="1741"/>
      <c r="F290" s="1741"/>
      <c r="G290" s="1741"/>
      <c r="H290" s="1741"/>
      <c r="I290" s="1741"/>
      <c r="J290" s="1741"/>
    </row>
    <row r="291" spans="1:32" ht="23.1" customHeight="1">
      <c r="A291" s="1777" t="s">
        <v>106</v>
      </c>
      <c r="B291" s="1861" t="s">
        <v>77</v>
      </c>
      <c r="C291" s="1862"/>
      <c r="D291" s="1863"/>
      <c r="E291" s="1833" t="s">
        <v>82</v>
      </c>
      <c r="F291" s="1739" t="s">
        <v>35</v>
      </c>
      <c r="G291" s="1740" t="s">
        <v>111</v>
      </c>
      <c r="H291" s="1749" t="s">
        <v>104</v>
      </c>
      <c r="I291" s="1749"/>
      <c r="J291" s="1749"/>
    </row>
    <row r="292" spans="1:32" ht="23.1" customHeight="1">
      <c r="A292" s="1778"/>
      <c r="B292" s="1864"/>
      <c r="C292" s="1865"/>
      <c r="D292" s="1866"/>
      <c r="E292" s="1833"/>
      <c r="F292" s="1739"/>
      <c r="G292" s="1740"/>
      <c r="H292" s="44">
        <f>H14</f>
        <v>2024</v>
      </c>
      <c r="I292" s="44">
        <f t="shared" ref="I292:J292" si="94">I14</f>
        <v>2025</v>
      </c>
      <c r="J292" s="44">
        <f t="shared" si="94"/>
        <v>2026</v>
      </c>
      <c r="R292" s="1760" t="s">
        <v>625</v>
      </c>
      <c r="S292" s="1761"/>
      <c r="T292" s="1761"/>
      <c r="U292" s="1761"/>
      <c r="V292" s="1761"/>
      <c r="W292" s="1761"/>
      <c r="X292" s="1761"/>
      <c r="Y292" s="1761"/>
      <c r="Z292" s="1761"/>
      <c r="AA292" s="1761"/>
      <c r="AB292" s="1761"/>
      <c r="AC292" s="1761"/>
      <c r="AD292" s="1762"/>
      <c r="AE292" s="810" t="s">
        <v>336</v>
      </c>
      <c r="AF292" s="811" t="s">
        <v>620</v>
      </c>
    </row>
    <row r="293" spans="1:32" ht="16.05" customHeight="1">
      <c r="A293" s="12">
        <v>1</v>
      </c>
      <c r="B293" s="1745">
        <v>2</v>
      </c>
      <c r="C293" s="1745"/>
      <c r="D293" s="1745"/>
      <c r="E293" s="13">
        <v>3</v>
      </c>
      <c r="F293" s="13">
        <v>4</v>
      </c>
      <c r="G293" s="13">
        <v>5</v>
      </c>
      <c r="H293" s="15">
        <v>6</v>
      </c>
      <c r="I293" s="15">
        <v>7</v>
      </c>
      <c r="J293" s="15">
        <v>8</v>
      </c>
      <c r="R293" s="816"/>
      <c r="S293" s="816"/>
      <c r="T293" s="816"/>
      <c r="U293" s="816"/>
      <c r="V293" s="816"/>
      <c r="W293" s="816"/>
      <c r="X293" s="816"/>
      <c r="Y293" s="816"/>
      <c r="Z293" s="816"/>
      <c r="AA293" s="816"/>
      <c r="AB293" s="816"/>
      <c r="AC293" s="816"/>
      <c r="AD293" s="816"/>
      <c r="AE293" s="802"/>
      <c r="AF293" s="802"/>
    </row>
    <row r="294" spans="1:32" ht="17.850000000000001" hidden="1" customHeight="1">
      <c r="A294" s="98">
        <v>1</v>
      </c>
      <c r="B294" s="1759" t="s">
        <v>968</v>
      </c>
      <c r="C294" s="1759"/>
      <c r="D294" s="1759"/>
      <c r="E294" s="99" t="s">
        <v>117</v>
      </c>
      <c r="F294" s="100" t="s">
        <v>117</v>
      </c>
      <c r="G294" s="101" t="s">
        <v>117</v>
      </c>
      <c r="H294" s="102">
        <f>SUM(H295:H332)</f>
        <v>0</v>
      </c>
      <c r="I294" s="102">
        <f t="shared" ref="I294:J294" si="95">SUM(I295:I332)</f>
        <v>0</v>
      </c>
      <c r="J294" s="102">
        <f t="shared" si="95"/>
        <v>0</v>
      </c>
      <c r="R294" s="816"/>
      <c r="S294" s="816"/>
      <c r="T294" s="816"/>
      <c r="U294" s="816"/>
      <c r="V294" s="816"/>
      <c r="W294" s="816"/>
      <c r="X294" s="816"/>
      <c r="Y294" s="816"/>
      <c r="Z294" s="816"/>
      <c r="AA294" s="816"/>
      <c r="AB294" s="816"/>
      <c r="AC294" s="816"/>
      <c r="AD294" s="816"/>
      <c r="AE294" s="802"/>
      <c r="AF294" s="802"/>
    </row>
    <row r="295" spans="1:32" ht="16.95" hidden="1" customHeight="1">
      <c r="A295" s="1391"/>
      <c r="B295" s="1903" t="s">
        <v>927</v>
      </c>
      <c r="C295" s="1904"/>
      <c r="D295" s="1905"/>
      <c r="E295" s="75" t="s">
        <v>549</v>
      </c>
      <c r="F295" s="995"/>
      <c r="G295" s="124" t="e">
        <f t="shared" ref="G295:G358" si="96">H295/F295</f>
        <v>#DIV/0!</v>
      </c>
      <c r="H295" s="88"/>
      <c r="I295" s="88"/>
      <c r="J295" s="88"/>
      <c r="R295" s="802"/>
      <c r="S295" s="802"/>
      <c r="T295" s="802"/>
      <c r="U295" s="802"/>
      <c r="V295" s="802"/>
      <c r="W295" s="802"/>
      <c r="X295" s="802"/>
      <c r="Y295" s="802"/>
      <c r="Z295" s="802"/>
      <c r="AA295" s="802"/>
      <c r="AB295" s="802"/>
      <c r="AC295" s="802"/>
      <c r="AD295" s="802"/>
      <c r="AE295" s="792">
        <f t="shared" ref="AE295" si="97">SUM(S295:AD295)</f>
        <v>0</v>
      </c>
      <c r="AF295" s="792">
        <f t="shared" ref="AF295" si="98">J295-AE295</f>
        <v>0</v>
      </c>
    </row>
    <row r="296" spans="1:32" ht="16.95" hidden="1" customHeight="1">
      <c r="A296" s="1391"/>
      <c r="B296" s="1903" t="s">
        <v>928</v>
      </c>
      <c r="C296" s="1904"/>
      <c r="D296" s="1905"/>
      <c r="E296" s="75" t="s">
        <v>98</v>
      </c>
      <c r="F296" s="995"/>
      <c r="G296" s="124" t="e">
        <f t="shared" si="96"/>
        <v>#DIV/0!</v>
      </c>
      <c r="H296" s="88"/>
      <c r="I296" s="88"/>
      <c r="J296" s="88"/>
      <c r="R296" s="802"/>
      <c r="S296" s="802"/>
      <c r="T296" s="802"/>
      <c r="U296" s="802"/>
      <c r="V296" s="802"/>
      <c r="W296" s="802"/>
      <c r="X296" s="802"/>
      <c r="Y296" s="802"/>
      <c r="Z296" s="802"/>
      <c r="AA296" s="802"/>
      <c r="AB296" s="802"/>
      <c r="AC296" s="802"/>
      <c r="AD296" s="802"/>
      <c r="AE296" s="792">
        <f t="shared" ref="AE296:AE390" si="99">SUM(S296:AD296)</f>
        <v>0</v>
      </c>
      <c r="AF296" s="792">
        <f t="shared" ref="AF296:AF390" si="100">J296-AE296</f>
        <v>0</v>
      </c>
    </row>
    <row r="297" spans="1:32" ht="16.95" hidden="1" customHeight="1">
      <c r="A297" s="1391"/>
      <c r="B297" s="1903" t="s">
        <v>64</v>
      </c>
      <c r="C297" s="1904"/>
      <c r="D297" s="1905"/>
      <c r="E297" s="75" t="s">
        <v>93</v>
      </c>
      <c r="F297" s="995"/>
      <c r="G297" s="124" t="e">
        <f t="shared" si="96"/>
        <v>#DIV/0!</v>
      </c>
      <c r="H297" s="88"/>
      <c r="I297" s="88"/>
      <c r="J297" s="88"/>
      <c r="R297" s="802"/>
      <c r="S297" s="802"/>
      <c r="T297" s="802"/>
      <c r="U297" s="802"/>
      <c r="V297" s="802"/>
      <c r="W297" s="802"/>
      <c r="X297" s="802"/>
      <c r="Y297" s="802"/>
      <c r="Z297" s="802"/>
      <c r="AA297" s="802"/>
      <c r="AB297" s="802"/>
      <c r="AC297" s="802"/>
      <c r="AD297" s="802"/>
      <c r="AE297" s="792">
        <f t="shared" si="99"/>
        <v>0</v>
      </c>
      <c r="AF297" s="792">
        <f t="shared" si="100"/>
        <v>0</v>
      </c>
    </row>
    <row r="298" spans="1:32" ht="16.95" hidden="1" customHeight="1">
      <c r="A298" s="1391"/>
      <c r="B298" s="1912" t="s">
        <v>795</v>
      </c>
      <c r="C298" s="1913"/>
      <c r="D298" s="1914"/>
      <c r="E298" s="75" t="s">
        <v>93</v>
      </c>
      <c r="F298" s="995"/>
      <c r="G298" s="124" t="e">
        <f t="shared" si="96"/>
        <v>#DIV/0!</v>
      </c>
      <c r="H298" s="88"/>
      <c r="I298" s="88"/>
      <c r="J298" s="88"/>
      <c r="R298" s="802"/>
      <c r="S298" s="802"/>
      <c r="T298" s="802"/>
      <c r="U298" s="802"/>
      <c r="V298" s="802"/>
      <c r="W298" s="802"/>
      <c r="X298" s="802"/>
      <c r="Y298" s="802"/>
      <c r="Z298" s="802"/>
      <c r="AA298" s="802"/>
      <c r="AB298" s="802"/>
      <c r="AC298" s="802"/>
      <c r="AD298" s="802"/>
      <c r="AE298" s="792"/>
      <c r="AF298" s="792"/>
    </row>
    <row r="299" spans="1:32" ht="16.95" hidden="1" customHeight="1">
      <c r="A299" s="1391"/>
      <c r="B299" s="1900" t="s">
        <v>645</v>
      </c>
      <c r="C299" s="1901"/>
      <c r="D299" s="1902"/>
      <c r="E299" s="75" t="s">
        <v>95</v>
      </c>
      <c r="F299" s="995"/>
      <c r="G299" s="124" t="e">
        <f t="shared" si="96"/>
        <v>#DIV/0!</v>
      </c>
      <c r="H299" s="88"/>
      <c r="I299" s="88"/>
      <c r="J299" s="88"/>
      <c r="R299" s="802"/>
      <c r="S299" s="802"/>
      <c r="T299" s="802"/>
      <c r="U299" s="802"/>
      <c r="V299" s="802"/>
      <c r="W299" s="802"/>
      <c r="X299" s="802"/>
      <c r="Y299" s="802"/>
      <c r="Z299" s="802"/>
      <c r="AA299" s="802"/>
      <c r="AB299" s="802"/>
      <c r="AC299" s="802"/>
      <c r="AD299" s="802"/>
      <c r="AE299" s="792"/>
      <c r="AF299" s="792"/>
    </row>
    <row r="300" spans="1:32" ht="16.95" hidden="1" customHeight="1">
      <c r="A300" s="1391"/>
      <c r="B300" s="1912" t="s">
        <v>190</v>
      </c>
      <c r="C300" s="1913"/>
      <c r="D300" s="1914"/>
      <c r="E300" s="75" t="s">
        <v>93</v>
      </c>
      <c r="F300" s="995"/>
      <c r="G300" s="124" t="e">
        <f t="shared" si="96"/>
        <v>#DIV/0!</v>
      </c>
      <c r="H300" s="88"/>
      <c r="I300" s="88"/>
      <c r="J300" s="88"/>
      <c r="R300" s="802"/>
      <c r="S300" s="802"/>
      <c r="T300" s="802"/>
      <c r="U300" s="802"/>
      <c r="V300" s="802"/>
      <c r="W300" s="802"/>
      <c r="X300" s="802"/>
      <c r="Y300" s="802"/>
      <c r="Z300" s="802"/>
      <c r="AA300" s="802"/>
      <c r="AB300" s="802"/>
      <c r="AC300" s="802"/>
      <c r="AD300" s="802"/>
      <c r="AE300" s="792"/>
      <c r="AF300" s="792"/>
    </row>
    <row r="301" spans="1:32" ht="16.95" hidden="1" customHeight="1">
      <c r="A301" s="1391"/>
      <c r="B301" s="1912" t="s">
        <v>662</v>
      </c>
      <c r="C301" s="1913"/>
      <c r="D301" s="1914"/>
      <c r="E301" s="75" t="s">
        <v>93</v>
      </c>
      <c r="F301" s="995"/>
      <c r="G301" s="124" t="e">
        <f t="shared" si="96"/>
        <v>#DIV/0!</v>
      </c>
      <c r="H301" s="88"/>
      <c r="I301" s="88"/>
      <c r="J301" s="88"/>
      <c r="R301" s="802"/>
      <c r="S301" s="802"/>
      <c r="T301" s="802"/>
      <c r="U301" s="802"/>
      <c r="V301" s="802"/>
      <c r="W301" s="802"/>
      <c r="X301" s="802"/>
      <c r="Y301" s="802"/>
      <c r="Z301" s="802"/>
      <c r="AA301" s="802"/>
      <c r="AB301" s="802"/>
      <c r="AC301" s="802"/>
      <c r="AD301" s="802"/>
      <c r="AE301" s="792"/>
      <c r="AF301" s="792"/>
    </row>
    <row r="302" spans="1:32" ht="16.95" hidden="1" customHeight="1">
      <c r="A302" s="1391"/>
      <c r="B302" s="1900" t="s">
        <v>708</v>
      </c>
      <c r="C302" s="1901"/>
      <c r="D302" s="1902"/>
      <c r="E302" s="75" t="s">
        <v>93</v>
      </c>
      <c r="F302" s="91"/>
      <c r="G302" s="124" t="e">
        <f t="shared" si="96"/>
        <v>#DIV/0!</v>
      </c>
      <c r="H302" s="88"/>
      <c r="I302" s="88"/>
      <c r="J302" s="88"/>
      <c r="R302" s="802"/>
      <c r="S302" s="802"/>
      <c r="T302" s="802"/>
      <c r="U302" s="802"/>
      <c r="V302" s="802"/>
      <c r="W302" s="802"/>
      <c r="X302" s="802"/>
      <c r="Y302" s="802"/>
      <c r="Z302" s="802"/>
      <c r="AA302" s="802"/>
      <c r="AB302" s="802"/>
      <c r="AC302" s="802"/>
      <c r="AD302" s="802"/>
      <c r="AE302" s="792"/>
      <c r="AF302" s="792"/>
    </row>
    <row r="303" spans="1:32" ht="16.95" hidden="1" customHeight="1">
      <c r="A303" s="1391"/>
      <c r="B303" s="1900" t="s">
        <v>709</v>
      </c>
      <c r="C303" s="1901"/>
      <c r="D303" s="1902"/>
      <c r="E303" s="75" t="s">
        <v>93</v>
      </c>
      <c r="F303" s="91"/>
      <c r="G303" s="124" t="e">
        <f t="shared" si="96"/>
        <v>#DIV/0!</v>
      </c>
      <c r="H303" s="88"/>
      <c r="I303" s="88"/>
      <c r="J303" s="88"/>
      <c r="R303" s="802"/>
      <c r="S303" s="802"/>
      <c r="T303" s="802"/>
      <c r="U303" s="802"/>
      <c r="V303" s="802"/>
      <c r="W303" s="802"/>
      <c r="X303" s="802"/>
      <c r="Y303" s="802"/>
      <c r="Z303" s="802"/>
      <c r="AA303" s="802"/>
      <c r="AB303" s="802"/>
      <c r="AC303" s="802"/>
      <c r="AD303" s="802"/>
      <c r="AE303" s="792"/>
      <c r="AF303" s="792"/>
    </row>
    <row r="304" spans="1:32" ht="16.95" hidden="1" customHeight="1">
      <c r="A304" s="1391"/>
      <c r="B304" s="1912" t="s">
        <v>977</v>
      </c>
      <c r="C304" s="1913"/>
      <c r="D304" s="1914"/>
      <c r="E304" s="75" t="s">
        <v>93</v>
      </c>
      <c r="F304" s="91"/>
      <c r="G304" s="124" t="e">
        <f t="shared" si="96"/>
        <v>#DIV/0!</v>
      </c>
      <c r="H304" s="88"/>
      <c r="I304" s="88"/>
      <c r="J304" s="88"/>
      <c r="R304" s="802"/>
      <c r="S304" s="802"/>
      <c r="T304" s="802"/>
      <c r="U304" s="802"/>
      <c r="V304" s="802"/>
      <c r="W304" s="802"/>
      <c r="X304" s="802"/>
      <c r="Y304" s="802"/>
      <c r="Z304" s="802"/>
      <c r="AA304" s="802"/>
      <c r="AB304" s="802"/>
      <c r="AC304" s="802"/>
      <c r="AD304" s="802"/>
      <c r="AE304" s="792"/>
      <c r="AF304" s="792"/>
    </row>
    <row r="305" spans="1:32" ht="16.95" hidden="1" customHeight="1">
      <c r="A305" s="1391"/>
      <c r="B305" s="1900" t="s">
        <v>827</v>
      </c>
      <c r="C305" s="1901"/>
      <c r="D305" s="1902"/>
      <c r="E305" s="1364" t="s">
        <v>872</v>
      </c>
      <c r="F305" s="91"/>
      <c r="G305" s="124" t="e">
        <f t="shared" si="96"/>
        <v>#DIV/0!</v>
      </c>
      <c r="H305" s="88"/>
      <c r="I305" s="88"/>
      <c r="J305" s="88"/>
      <c r="R305" s="802"/>
      <c r="S305" s="802"/>
      <c r="T305" s="802"/>
      <c r="U305" s="802"/>
      <c r="V305" s="802"/>
      <c r="W305" s="802"/>
      <c r="X305" s="802"/>
      <c r="Y305" s="802"/>
      <c r="Z305" s="802"/>
      <c r="AA305" s="802"/>
      <c r="AB305" s="802"/>
      <c r="AC305" s="802"/>
      <c r="AD305" s="802"/>
      <c r="AE305" s="792"/>
      <c r="AF305" s="792"/>
    </row>
    <row r="306" spans="1:32" ht="16.95" hidden="1" customHeight="1">
      <c r="A306" s="34"/>
      <c r="B306" s="1709"/>
      <c r="C306" s="1710"/>
      <c r="D306" s="1711"/>
      <c r="E306" s="75" t="s">
        <v>95</v>
      </c>
      <c r="F306" s="91"/>
      <c r="G306" s="124" t="e">
        <f t="shared" si="96"/>
        <v>#DIV/0!</v>
      </c>
      <c r="H306" s="88"/>
      <c r="I306" s="88"/>
      <c r="J306" s="88"/>
      <c r="R306" s="802"/>
      <c r="S306" s="802"/>
      <c r="T306" s="802"/>
      <c r="U306" s="802"/>
      <c r="V306" s="802"/>
      <c r="W306" s="802"/>
      <c r="X306" s="802"/>
      <c r="Y306" s="802"/>
      <c r="Z306" s="802"/>
      <c r="AA306" s="802"/>
      <c r="AB306" s="802"/>
      <c r="AC306" s="802"/>
      <c r="AD306" s="802"/>
      <c r="AE306" s="792"/>
      <c r="AF306" s="792"/>
    </row>
    <row r="307" spans="1:32" ht="16.95" hidden="1" customHeight="1">
      <c r="A307" s="34"/>
      <c r="B307" s="1709"/>
      <c r="C307" s="1710"/>
      <c r="D307" s="1711"/>
      <c r="E307" s="75" t="s">
        <v>95</v>
      </c>
      <c r="F307" s="91"/>
      <c r="G307" s="124" t="e">
        <f t="shared" si="96"/>
        <v>#DIV/0!</v>
      </c>
      <c r="H307" s="88"/>
      <c r="I307" s="88"/>
      <c r="J307" s="88"/>
      <c r="R307" s="802"/>
      <c r="S307" s="802"/>
      <c r="T307" s="802"/>
      <c r="U307" s="802"/>
      <c r="V307" s="802"/>
      <c r="W307" s="802"/>
      <c r="X307" s="802"/>
      <c r="Y307" s="802"/>
      <c r="Z307" s="802"/>
      <c r="AA307" s="802"/>
      <c r="AB307" s="802"/>
      <c r="AC307" s="802"/>
      <c r="AD307" s="802"/>
      <c r="AE307" s="792"/>
      <c r="AF307" s="792"/>
    </row>
    <row r="308" spans="1:32" ht="16.95" hidden="1" customHeight="1">
      <c r="A308" s="34"/>
      <c r="B308" s="1709"/>
      <c r="C308" s="1710"/>
      <c r="D308" s="1711"/>
      <c r="E308" s="75" t="s">
        <v>95</v>
      </c>
      <c r="F308" s="91"/>
      <c r="G308" s="124" t="e">
        <f t="shared" si="96"/>
        <v>#DIV/0!</v>
      </c>
      <c r="H308" s="88"/>
      <c r="I308" s="88"/>
      <c r="J308" s="88"/>
      <c r="R308" s="802"/>
      <c r="S308" s="802"/>
      <c r="T308" s="802"/>
      <c r="U308" s="802"/>
      <c r="V308" s="802"/>
      <c r="W308" s="802"/>
      <c r="X308" s="802"/>
      <c r="Y308" s="802"/>
      <c r="Z308" s="802"/>
      <c r="AA308" s="802"/>
      <c r="AB308" s="802"/>
      <c r="AC308" s="802"/>
      <c r="AD308" s="802"/>
      <c r="AE308" s="792"/>
      <c r="AF308" s="792"/>
    </row>
    <row r="309" spans="1:32" ht="16.95" hidden="1" customHeight="1">
      <c r="A309" s="34"/>
      <c r="B309" s="1709"/>
      <c r="C309" s="1710"/>
      <c r="D309" s="1711"/>
      <c r="E309" s="75" t="s">
        <v>95</v>
      </c>
      <c r="F309" s="91"/>
      <c r="G309" s="124" t="e">
        <f t="shared" si="96"/>
        <v>#DIV/0!</v>
      </c>
      <c r="H309" s="88"/>
      <c r="I309" s="88"/>
      <c r="J309" s="88"/>
      <c r="R309" s="802"/>
      <c r="S309" s="802"/>
      <c r="T309" s="802"/>
      <c r="U309" s="802"/>
      <c r="V309" s="802"/>
      <c r="W309" s="802"/>
      <c r="X309" s="802"/>
      <c r="Y309" s="802"/>
      <c r="Z309" s="802"/>
      <c r="AA309" s="802"/>
      <c r="AB309" s="802"/>
      <c r="AC309" s="802"/>
      <c r="AD309" s="802"/>
      <c r="AE309" s="792"/>
      <c r="AF309" s="792"/>
    </row>
    <row r="310" spans="1:32" ht="16.95" hidden="1" customHeight="1">
      <c r="A310" s="34"/>
      <c r="B310" s="1709"/>
      <c r="C310" s="1710"/>
      <c r="D310" s="1711"/>
      <c r="E310" s="75" t="s">
        <v>95</v>
      </c>
      <c r="F310" s="91"/>
      <c r="G310" s="124" t="e">
        <f t="shared" si="96"/>
        <v>#DIV/0!</v>
      </c>
      <c r="H310" s="88"/>
      <c r="I310" s="88"/>
      <c r="J310" s="88"/>
      <c r="R310" s="802"/>
      <c r="S310" s="802"/>
      <c r="T310" s="802"/>
      <c r="U310" s="802"/>
      <c r="V310" s="802"/>
      <c r="W310" s="802"/>
      <c r="X310" s="802"/>
      <c r="Y310" s="802"/>
      <c r="Z310" s="802"/>
      <c r="AA310" s="802"/>
      <c r="AB310" s="802"/>
      <c r="AC310" s="802"/>
      <c r="AD310" s="802"/>
      <c r="AE310" s="792"/>
      <c r="AF310" s="792"/>
    </row>
    <row r="311" spans="1:32" ht="16.95" hidden="1" customHeight="1">
      <c r="A311" s="34"/>
      <c r="B311" s="1709"/>
      <c r="C311" s="1710"/>
      <c r="D311" s="1711"/>
      <c r="E311" s="75" t="s">
        <v>95</v>
      </c>
      <c r="F311" s="91"/>
      <c r="G311" s="124" t="e">
        <f t="shared" si="96"/>
        <v>#DIV/0!</v>
      </c>
      <c r="H311" s="88"/>
      <c r="I311" s="88"/>
      <c r="J311" s="88"/>
      <c r="R311" s="802"/>
      <c r="S311" s="802"/>
      <c r="T311" s="802"/>
      <c r="U311" s="802"/>
      <c r="V311" s="802"/>
      <c r="W311" s="802"/>
      <c r="X311" s="802"/>
      <c r="Y311" s="802"/>
      <c r="Z311" s="802"/>
      <c r="AA311" s="802"/>
      <c r="AB311" s="802"/>
      <c r="AC311" s="802"/>
      <c r="AD311" s="802"/>
      <c r="AE311" s="792"/>
      <c r="AF311" s="792"/>
    </row>
    <row r="312" spans="1:32" ht="16.95" hidden="1" customHeight="1">
      <c r="A312" s="34"/>
      <c r="B312" s="1709"/>
      <c r="C312" s="1710"/>
      <c r="D312" s="1711"/>
      <c r="E312" s="75" t="s">
        <v>95</v>
      </c>
      <c r="F312" s="91"/>
      <c r="G312" s="124" t="e">
        <f t="shared" si="96"/>
        <v>#DIV/0!</v>
      </c>
      <c r="H312" s="88"/>
      <c r="I312" s="88"/>
      <c r="J312" s="88"/>
      <c r="R312" s="802"/>
      <c r="S312" s="802"/>
      <c r="T312" s="802"/>
      <c r="U312" s="802"/>
      <c r="V312" s="802"/>
      <c r="W312" s="802"/>
      <c r="X312" s="802"/>
      <c r="Y312" s="802"/>
      <c r="Z312" s="802"/>
      <c r="AA312" s="802"/>
      <c r="AB312" s="802"/>
      <c r="AC312" s="802"/>
      <c r="AD312" s="802"/>
      <c r="AE312" s="792"/>
      <c r="AF312" s="792"/>
    </row>
    <row r="313" spans="1:32" ht="16.95" hidden="1" customHeight="1">
      <c r="A313" s="34"/>
      <c r="B313" s="1709"/>
      <c r="C313" s="1710"/>
      <c r="D313" s="1711"/>
      <c r="E313" s="75" t="s">
        <v>95</v>
      </c>
      <c r="F313" s="91"/>
      <c r="G313" s="124" t="e">
        <f t="shared" si="96"/>
        <v>#DIV/0!</v>
      </c>
      <c r="H313" s="88"/>
      <c r="I313" s="88"/>
      <c r="J313" s="88"/>
      <c r="R313" s="802"/>
      <c r="S313" s="802"/>
      <c r="T313" s="802"/>
      <c r="U313" s="802"/>
      <c r="V313" s="802"/>
      <c r="W313" s="802"/>
      <c r="X313" s="802"/>
      <c r="Y313" s="802"/>
      <c r="Z313" s="802"/>
      <c r="AA313" s="802"/>
      <c r="AB313" s="802"/>
      <c r="AC313" s="802"/>
      <c r="AD313" s="802"/>
      <c r="AE313" s="792"/>
      <c r="AF313" s="792"/>
    </row>
    <row r="314" spans="1:32" ht="16.95" hidden="1" customHeight="1">
      <c r="A314" s="34"/>
      <c r="B314" s="1709"/>
      <c r="C314" s="1710"/>
      <c r="D314" s="1711"/>
      <c r="E314" s="75" t="s">
        <v>95</v>
      </c>
      <c r="F314" s="91"/>
      <c r="G314" s="124" t="e">
        <f t="shared" si="96"/>
        <v>#DIV/0!</v>
      </c>
      <c r="H314" s="88"/>
      <c r="I314" s="88"/>
      <c r="J314" s="88"/>
      <c r="R314" s="802"/>
      <c r="S314" s="802"/>
      <c r="T314" s="802"/>
      <c r="U314" s="802"/>
      <c r="V314" s="802"/>
      <c r="W314" s="802"/>
      <c r="X314" s="802"/>
      <c r="Y314" s="802"/>
      <c r="Z314" s="802"/>
      <c r="AA314" s="802"/>
      <c r="AB314" s="802"/>
      <c r="AC314" s="802"/>
      <c r="AD314" s="802"/>
      <c r="AE314" s="792"/>
      <c r="AF314" s="792"/>
    </row>
    <row r="315" spans="1:32" ht="16.95" hidden="1" customHeight="1">
      <c r="A315" s="34"/>
      <c r="B315" s="1709"/>
      <c r="C315" s="1710"/>
      <c r="D315" s="1711"/>
      <c r="E315" s="75" t="s">
        <v>95</v>
      </c>
      <c r="F315" s="91"/>
      <c r="G315" s="124" t="e">
        <f t="shared" si="96"/>
        <v>#DIV/0!</v>
      </c>
      <c r="H315" s="88"/>
      <c r="I315" s="88"/>
      <c r="J315" s="88"/>
      <c r="R315" s="802"/>
      <c r="S315" s="802"/>
      <c r="T315" s="802"/>
      <c r="U315" s="802"/>
      <c r="V315" s="802"/>
      <c r="W315" s="802"/>
      <c r="X315" s="802"/>
      <c r="Y315" s="802"/>
      <c r="Z315" s="802"/>
      <c r="AA315" s="802"/>
      <c r="AB315" s="802"/>
      <c r="AC315" s="802"/>
      <c r="AD315" s="802"/>
      <c r="AE315" s="792"/>
      <c r="AF315" s="792"/>
    </row>
    <row r="316" spans="1:32" ht="16.95" hidden="1" customHeight="1">
      <c r="A316" s="34"/>
      <c r="B316" s="1709"/>
      <c r="C316" s="1710"/>
      <c r="D316" s="1711"/>
      <c r="E316" s="75" t="s">
        <v>95</v>
      </c>
      <c r="F316" s="91"/>
      <c r="G316" s="124" t="e">
        <f t="shared" si="96"/>
        <v>#DIV/0!</v>
      </c>
      <c r="H316" s="88"/>
      <c r="I316" s="88"/>
      <c r="J316" s="88"/>
      <c r="R316" s="802"/>
      <c r="S316" s="802"/>
      <c r="T316" s="802"/>
      <c r="U316" s="802"/>
      <c r="V316" s="802"/>
      <c r="W316" s="802"/>
      <c r="X316" s="802"/>
      <c r="Y316" s="802"/>
      <c r="Z316" s="802"/>
      <c r="AA316" s="802"/>
      <c r="AB316" s="802"/>
      <c r="AC316" s="802"/>
      <c r="AD316" s="802"/>
      <c r="AE316" s="792"/>
      <c r="AF316" s="792"/>
    </row>
    <row r="317" spans="1:32" ht="16.95" hidden="1" customHeight="1">
      <c r="A317" s="34"/>
      <c r="B317" s="1709"/>
      <c r="C317" s="1710"/>
      <c r="D317" s="1711"/>
      <c r="E317" s="75" t="s">
        <v>95</v>
      </c>
      <c r="F317" s="91"/>
      <c r="G317" s="124" t="e">
        <f t="shared" si="96"/>
        <v>#DIV/0!</v>
      </c>
      <c r="H317" s="88"/>
      <c r="I317" s="88"/>
      <c r="J317" s="88"/>
      <c r="R317" s="802"/>
      <c r="S317" s="802"/>
      <c r="T317" s="802"/>
      <c r="U317" s="802"/>
      <c r="V317" s="802"/>
      <c r="W317" s="802"/>
      <c r="X317" s="802"/>
      <c r="Y317" s="802"/>
      <c r="Z317" s="802"/>
      <c r="AA317" s="802"/>
      <c r="AB317" s="802"/>
      <c r="AC317" s="802"/>
      <c r="AD317" s="802"/>
      <c r="AE317" s="792"/>
      <c r="AF317" s="792"/>
    </row>
    <row r="318" spans="1:32" ht="16.95" hidden="1" customHeight="1">
      <c r="A318" s="34"/>
      <c r="B318" s="1709"/>
      <c r="C318" s="1710"/>
      <c r="D318" s="1711"/>
      <c r="E318" s="75" t="s">
        <v>95</v>
      </c>
      <c r="F318" s="91"/>
      <c r="G318" s="124" t="e">
        <f t="shared" si="96"/>
        <v>#DIV/0!</v>
      </c>
      <c r="H318" s="88"/>
      <c r="I318" s="88"/>
      <c r="J318" s="88"/>
      <c r="R318" s="802"/>
      <c r="S318" s="802"/>
      <c r="T318" s="802"/>
      <c r="U318" s="802"/>
      <c r="V318" s="802"/>
      <c r="W318" s="802"/>
      <c r="X318" s="802"/>
      <c r="Y318" s="802"/>
      <c r="Z318" s="802"/>
      <c r="AA318" s="802"/>
      <c r="AB318" s="802"/>
      <c r="AC318" s="802"/>
      <c r="AD318" s="802"/>
      <c r="AE318" s="792"/>
      <c r="AF318" s="792"/>
    </row>
    <row r="319" spans="1:32" ht="16.95" hidden="1" customHeight="1">
      <c r="A319" s="34"/>
      <c r="B319" s="1709"/>
      <c r="C319" s="1710"/>
      <c r="D319" s="1711"/>
      <c r="E319" s="75" t="s">
        <v>95</v>
      </c>
      <c r="F319" s="91"/>
      <c r="G319" s="124" t="e">
        <f t="shared" si="96"/>
        <v>#DIV/0!</v>
      </c>
      <c r="H319" s="88"/>
      <c r="I319" s="88"/>
      <c r="J319" s="88"/>
      <c r="R319" s="802"/>
      <c r="S319" s="802"/>
      <c r="T319" s="802"/>
      <c r="U319" s="802"/>
      <c r="V319" s="802"/>
      <c r="W319" s="802"/>
      <c r="X319" s="802"/>
      <c r="Y319" s="802"/>
      <c r="Z319" s="802"/>
      <c r="AA319" s="802"/>
      <c r="AB319" s="802"/>
      <c r="AC319" s="802"/>
      <c r="AD319" s="802"/>
      <c r="AE319" s="792"/>
      <c r="AF319" s="792"/>
    </row>
    <row r="320" spans="1:32" ht="16.95" hidden="1" customHeight="1">
      <c r="A320" s="34"/>
      <c r="B320" s="1709"/>
      <c r="C320" s="1710"/>
      <c r="D320" s="1711"/>
      <c r="E320" s="75" t="s">
        <v>95</v>
      </c>
      <c r="F320" s="91"/>
      <c r="G320" s="124" t="e">
        <f t="shared" si="96"/>
        <v>#DIV/0!</v>
      </c>
      <c r="H320" s="88"/>
      <c r="I320" s="88"/>
      <c r="J320" s="88"/>
      <c r="R320" s="802"/>
      <c r="S320" s="802"/>
      <c r="T320" s="802"/>
      <c r="U320" s="802"/>
      <c r="V320" s="802"/>
      <c r="W320" s="802"/>
      <c r="X320" s="802"/>
      <c r="Y320" s="802"/>
      <c r="Z320" s="802"/>
      <c r="AA320" s="802"/>
      <c r="AB320" s="802"/>
      <c r="AC320" s="802"/>
      <c r="AD320" s="802"/>
      <c r="AE320" s="792"/>
      <c r="AF320" s="792"/>
    </row>
    <row r="321" spans="1:32" ht="16.95" hidden="1" customHeight="1">
      <c r="A321" s="34"/>
      <c r="B321" s="1709"/>
      <c r="C321" s="1710"/>
      <c r="D321" s="1711"/>
      <c r="E321" s="75" t="s">
        <v>95</v>
      </c>
      <c r="F321" s="91"/>
      <c r="G321" s="124" t="e">
        <f t="shared" si="96"/>
        <v>#DIV/0!</v>
      </c>
      <c r="H321" s="88"/>
      <c r="I321" s="88"/>
      <c r="J321" s="88"/>
      <c r="R321" s="802"/>
      <c r="S321" s="802"/>
      <c r="T321" s="802"/>
      <c r="U321" s="802"/>
      <c r="V321" s="802"/>
      <c r="W321" s="802"/>
      <c r="X321" s="802"/>
      <c r="Y321" s="802"/>
      <c r="Z321" s="802"/>
      <c r="AA321" s="802"/>
      <c r="AB321" s="802"/>
      <c r="AC321" s="802"/>
      <c r="AD321" s="802"/>
      <c r="AE321" s="792"/>
      <c r="AF321" s="792"/>
    </row>
    <row r="322" spans="1:32" ht="16.95" hidden="1" customHeight="1">
      <c r="A322" s="34"/>
      <c r="B322" s="1709"/>
      <c r="C322" s="1710"/>
      <c r="D322" s="1711"/>
      <c r="E322" s="75" t="s">
        <v>95</v>
      </c>
      <c r="F322" s="91"/>
      <c r="G322" s="124" t="e">
        <f t="shared" si="96"/>
        <v>#DIV/0!</v>
      </c>
      <c r="H322" s="88"/>
      <c r="I322" s="88"/>
      <c r="J322" s="88"/>
      <c r="R322" s="802"/>
      <c r="S322" s="802"/>
      <c r="T322" s="802"/>
      <c r="U322" s="802"/>
      <c r="V322" s="802"/>
      <c r="W322" s="802"/>
      <c r="X322" s="802"/>
      <c r="Y322" s="802"/>
      <c r="Z322" s="802"/>
      <c r="AA322" s="802"/>
      <c r="AB322" s="802"/>
      <c r="AC322" s="802"/>
      <c r="AD322" s="802"/>
      <c r="AE322" s="792"/>
      <c r="AF322" s="792"/>
    </row>
    <row r="323" spans="1:32" ht="16.95" hidden="1" customHeight="1">
      <c r="A323" s="34"/>
      <c r="B323" s="1709"/>
      <c r="C323" s="1710"/>
      <c r="D323" s="1711"/>
      <c r="E323" s="75" t="s">
        <v>95</v>
      </c>
      <c r="F323" s="91"/>
      <c r="G323" s="124" t="e">
        <f t="shared" si="96"/>
        <v>#DIV/0!</v>
      </c>
      <c r="H323" s="88"/>
      <c r="I323" s="88"/>
      <c r="J323" s="88"/>
      <c r="R323" s="802"/>
      <c r="S323" s="802"/>
      <c r="T323" s="802"/>
      <c r="U323" s="802"/>
      <c r="V323" s="802"/>
      <c r="W323" s="802"/>
      <c r="X323" s="802"/>
      <c r="Y323" s="802"/>
      <c r="Z323" s="802"/>
      <c r="AA323" s="802"/>
      <c r="AB323" s="802"/>
      <c r="AC323" s="802"/>
      <c r="AD323" s="802"/>
      <c r="AE323" s="792"/>
      <c r="AF323" s="792"/>
    </row>
    <row r="324" spans="1:32" ht="16.95" hidden="1" customHeight="1">
      <c r="A324" s="34"/>
      <c r="B324" s="1709"/>
      <c r="C324" s="1710"/>
      <c r="D324" s="1711"/>
      <c r="E324" s="75" t="s">
        <v>95</v>
      </c>
      <c r="F324" s="91"/>
      <c r="G324" s="124" t="e">
        <f t="shared" si="96"/>
        <v>#DIV/0!</v>
      </c>
      <c r="H324" s="88"/>
      <c r="I324" s="88"/>
      <c r="J324" s="88"/>
      <c r="R324" s="802"/>
      <c r="S324" s="802"/>
      <c r="T324" s="802"/>
      <c r="U324" s="802"/>
      <c r="V324" s="802"/>
      <c r="W324" s="802"/>
      <c r="X324" s="802"/>
      <c r="Y324" s="802"/>
      <c r="Z324" s="802"/>
      <c r="AA324" s="802"/>
      <c r="AB324" s="802"/>
      <c r="AC324" s="802"/>
      <c r="AD324" s="802"/>
      <c r="AE324" s="792"/>
      <c r="AF324" s="792"/>
    </row>
    <row r="325" spans="1:32" ht="16.95" hidden="1" customHeight="1">
      <c r="A325" s="34"/>
      <c r="B325" s="1709"/>
      <c r="C325" s="1710"/>
      <c r="D325" s="1711"/>
      <c r="E325" s="75" t="s">
        <v>95</v>
      </c>
      <c r="F325" s="91"/>
      <c r="G325" s="124" t="e">
        <f t="shared" si="96"/>
        <v>#DIV/0!</v>
      </c>
      <c r="H325" s="88"/>
      <c r="I325" s="88"/>
      <c r="J325" s="88"/>
      <c r="R325" s="802"/>
      <c r="S325" s="802"/>
      <c r="T325" s="802"/>
      <c r="U325" s="802"/>
      <c r="V325" s="802"/>
      <c r="W325" s="802"/>
      <c r="X325" s="802"/>
      <c r="Y325" s="802"/>
      <c r="Z325" s="802"/>
      <c r="AA325" s="802"/>
      <c r="AB325" s="802"/>
      <c r="AC325" s="802"/>
      <c r="AD325" s="802"/>
      <c r="AE325" s="792"/>
      <c r="AF325" s="792"/>
    </row>
    <row r="326" spans="1:32" ht="16.95" hidden="1" customHeight="1">
      <c r="A326" s="34"/>
      <c r="B326" s="1709"/>
      <c r="C326" s="1710"/>
      <c r="D326" s="1711"/>
      <c r="E326" s="75" t="s">
        <v>95</v>
      </c>
      <c r="F326" s="91"/>
      <c r="G326" s="124" t="e">
        <f t="shared" si="96"/>
        <v>#DIV/0!</v>
      </c>
      <c r="H326" s="88"/>
      <c r="I326" s="88"/>
      <c r="J326" s="88"/>
      <c r="R326" s="802"/>
      <c r="S326" s="802"/>
      <c r="T326" s="802"/>
      <c r="U326" s="802"/>
      <c r="V326" s="802"/>
      <c r="W326" s="802"/>
      <c r="X326" s="802"/>
      <c r="Y326" s="802"/>
      <c r="Z326" s="802"/>
      <c r="AA326" s="802"/>
      <c r="AB326" s="802"/>
      <c r="AC326" s="802"/>
      <c r="AD326" s="802"/>
      <c r="AE326" s="792"/>
      <c r="AF326" s="792"/>
    </row>
    <row r="327" spans="1:32" ht="16.95" hidden="1" customHeight="1">
      <c r="A327" s="34"/>
      <c r="B327" s="1709"/>
      <c r="C327" s="1710"/>
      <c r="D327" s="1711"/>
      <c r="E327" s="75" t="s">
        <v>95</v>
      </c>
      <c r="F327" s="91"/>
      <c r="G327" s="124" t="e">
        <f t="shared" si="96"/>
        <v>#DIV/0!</v>
      </c>
      <c r="H327" s="88"/>
      <c r="I327" s="88"/>
      <c r="J327" s="88"/>
      <c r="R327" s="802"/>
      <c r="S327" s="802"/>
      <c r="T327" s="802"/>
      <c r="U327" s="802"/>
      <c r="V327" s="802"/>
      <c r="W327" s="802"/>
      <c r="X327" s="802"/>
      <c r="Y327" s="802"/>
      <c r="Z327" s="802"/>
      <c r="AA327" s="802"/>
      <c r="AB327" s="802"/>
      <c r="AC327" s="802"/>
      <c r="AD327" s="802"/>
      <c r="AE327" s="792"/>
      <c r="AF327" s="792"/>
    </row>
    <row r="328" spans="1:32" ht="16.95" hidden="1" customHeight="1">
      <c r="A328" s="34"/>
      <c r="B328" s="1709"/>
      <c r="C328" s="1710"/>
      <c r="D328" s="1711"/>
      <c r="E328" s="75" t="s">
        <v>95</v>
      </c>
      <c r="F328" s="91"/>
      <c r="G328" s="124" t="e">
        <f t="shared" si="96"/>
        <v>#DIV/0!</v>
      </c>
      <c r="H328" s="88"/>
      <c r="I328" s="88"/>
      <c r="J328" s="88"/>
      <c r="R328" s="802"/>
      <c r="S328" s="802"/>
      <c r="T328" s="802"/>
      <c r="U328" s="802"/>
      <c r="V328" s="802"/>
      <c r="W328" s="802"/>
      <c r="X328" s="802"/>
      <c r="Y328" s="802"/>
      <c r="Z328" s="802"/>
      <c r="AA328" s="802"/>
      <c r="AB328" s="802"/>
      <c r="AC328" s="802"/>
      <c r="AD328" s="802"/>
      <c r="AE328" s="792"/>
      <c r="AF328" s="792"/>
    </row>
    <row r="329" spans="1:32" ht="16.95" hidden="1" customHeight="1">
      <c r="A329" s="34"/>
      <c r="B329" s="1709"/>
      <c r="C329" s="1710"/>
      <c r="D329" s="1711"/>
      <c r="E329" s="75" t="s">
        <v>95</v>
      </c>
      <c r="F329" s="91"/>
      <c r="G329" s="124" t="e">
        <f t="shared" si="96"/>
        <v>#DIV/0!</v>
      </c>
      <c r="H329" s="88"/>
      <c r="I329" s="88"/>
      <c r="J329" s="88"/>
      <c r="R329" s="802"/>
      <c r="S329" s="802"/>
      <c r="T329" s="802"/>
      <c r="U329" s="802"/>
      <c r="V329" s="802"/>
      <c r="W329" s="802"/>
      <c r="X329" s="802"/>
      <c r="Y329" s="802"/>
      <c r="Z329" s="802"/>
      <c r="AA329" s="802"/>
      <c r="AB329" s="802"/>
      <c r="AC329" s="802"/>
      <c r="AD329" s="802"/>
      <c r="AE329" s="792"/>
      <c r="AF329" s="792"/>
    </row>
    <row r="330" spans="1:32" ht="16.95" hidden="1" customHeight="1">
      <c r="A330" s="34"/>
      <c r="B330" s="1709"/>
      <c r="C330" s="1710"/>
      <c r="D330" s="1711"/>
      <c r="E330" s="75" t="s">
        <v>95</v>
      </c>
      <c r="F330" s="80"/>
      <c r="G330" s="97" t="e">
        <f t="shared" si="96"/>
        <v>#DIV/0!</v>
      </c>
      <c r="H330" s="56"/>
      <c r="I330" s="56"/>
      <c r="J330" s="56"/>
      <c r="R330" s="802"/>
      <c r="S330" s="802"/>
      <c r="T330" s="802"/>
      <c r="U330" s="802"/>
      <c r="V330" s="802"/>
      <c r="W330" s="802"/>
      <c r="X330" s="802"/>
      <c r="Y330" s="802"/>
      <c r="Z330" s="802"/>
      <c r="AA330" s="802"/>
      <c r="AB330" s="802"/>
      <c r="AC330" s="802"/>
      <c r="AD330" s="802"/>
      <c r="AE330" s="792"/>
      <c r="AF330" s="792"/>
    </row>
    <row r="331" spans="1:32" ht="16.95" hidden="1" customHeight="1">
      <c r="A331" s="34"/>
      <c r="B331" s="1709"/>
      <c r="C331" s="1710"/>
      <c r="D331" s="1711"/>
      <c r="E331" s="75" t="s">
        <v>95</v>
      </c>
      <c r="F331" s="80"/>
      <c r="G331" s="97" t="e">
        <f t="shared" si="96"/>
        <v>#DIV/0!</v>
      </c>
      <c r="H331" s="56"/>
      <c r="I331" s="56"/>
      <c r="J331" s="56"/>
      <c r="R331" s="802"/>
      <c r="S331" s="802"/>
      <c r="T331" s="802"/>
      <c r="U331" s="802"/>
      <c r="V331" s="802"/>
      <c r="W331" s="802"/>
      <c r="X331" s="802"/>
      <c r="Y331" s="802"/>
      <c r="Z331" s="802"/>
      <c r="AA331" s="802"/>
      <c r="AB331" s="802"/>
      <c r="AC331" s="802"/>
      <c r="AD331" s="802"/>
      <c r="AE331" s="792"/>
      <c r="AF331" s="792"/>
    </row>
    <row r="332" spans="1:32" ht="16.95" hidden="1" customHeight="1">
      <c r="A332" s="34"/>
      <c r="B332" s="1709"/>
      <c r="C332" s="1710"/>
      <c r="D332" s="1711"/>
      <c r="E332" s="1366" t="s">
        <v>95</v>
      </c>
      <c r="F332" s="1367"/>
      <c r="G332" s="1368" t="e">
        <f>H332/F332</f>
        <v>#DIV/0!</v>
      </c>
      <c r="H332" s="1369"/>
      <c r="I332" s="1369"/>
      <c r="J332" s="1369"/>
      <c r="R332" s="802"/>
      <c r="S332" s="802"/>
      <c r="T332" s="802"/>
      <c r="U332" s="802"/>
      <c r="V332" s="802"/>
      <c r="W332" s="802"/>
      <c r="X332" s="802"/>
      <c r="Y332" s="802"/>
      <c r="Z332" s="802"/>
      <c r="AA332" s="802"/>
      <c r="AB332" s="802"/>
      <c r="AC332" s="802"/>
      <c r="AD332" s="802"/>
      <c r="AE332" s="792"/>
      <c r="AF332" s="792"/>
    </row>
    <row r="333" spans="1:32" ht="17.850000000000001" customHeight="1">
      <c r="A333" s="18">
        <v>2</v>
      </c>
      <c r="B333" s="1759" t="s">
        <v>931</v>
      </c>
      <c r="C333" s="1759"/>
      <c r="D333" s="1759"/>
      <c r="E333" s="99" t="s">
        <v>117</v>
      </c>
      <c r="F333" s="100" t="s">
        <v>117</v>
      </c>
      <c r="G333" s="101" t="s">
        <v>117</v>
      </c>
      <c r="H333" s="102">
        <f>SUM(H334:H348)</f>
        <v>35000</v>
      </c>
      <c r="I333" s="102">
        <f t="shared" ref="I333:J333" si="101">SUM(I334:I348)</f>
        <v>35000</v>
      </c>
      <c r="J333" s="102">
        <f t="shared" si="101"/>
        <v>35000</v>
      </c>
      <c r="R333" s="802"/>
      <c r="S333" s="802"/>
      <c r="T333" s="802"/>
      <c r="U333" s="802"/>
      <c r="V333" s="802"/>
      <c r="W333" s="802"/>
      <c r="X333" s="802"/>
      <c r="Y333" s="802"/>
      <c r="Z333" s="802"/>
      <c r="AA333" s="802"/>
      <c r="AB333" s="802"/>
      <c r="AC333" s="802"/>
      <c r="AD333" s="802"/>
      <c r="AE333" s="792"/>
      <c r="AF333" s="792"/>
    </row>
    <row r="334" spans="1:32" ht="16.95" customHeight="1">
      <c r="A334" s="1391"/>
      <c r="B334" s="1900" t="s">
        <v>141</v>
      </c>
      <c r="C334" s="1901"/>
      <c r="D334" s="1902"/>
      <c r="E334" s="75" t="s">
        <v>95</v>
      </c>
      <c r="F334" s="80"/>
      <c r="G334" s="97" t="e">
        <f t="shared" si="96"/>
        <v>#DIV/0!</v>
      </c>
      <c r="H334" s="56"/>
      <c r="I334" s="56"/>
      <c r="J334" s="1376"/>
      <c r="R334" s="802"/>
      <c r="S334" s="802"/>
      <c r="T334" s="802"/>
      <c r="U334" s="802"/>
      <c r="V334" s="802"/>
      <c r="W334" s="802"/>
      <c r="X334" s="802"/>
      <c r="Y334" s="802"/>
      <c r="Z334" s="802"/>
      <c r="AA334" s="802"/>
      <c r="AB334" s="802"/>
      <c r="AC334" s="802"/>
      <c r="AD334" s="802"/>
      <c r="AE334" s="792"/>
      <c r="AF334" s="792"/>
    </row>
    <row r="335" spans="1:32" ht="16.95" customHeight="1">
      <c r="A335" s="1391"/>
      <c r="B335" s="1900" t="s">
        <v>868</v>
      </c>
      <c r="C335" s="1901"/>
      <c r="D335" s="1902"/>
      <c r="E335" s="75" t="s">
        <v>95</v>
      </c>
      <c r="F335" s="80"/>
      <c r="G335" s="97" t="e">
        <f t="shared" si="96"/>
        <v>#DIV/0!</v>
      </c>
      <c r="H335" s="56"/>
      <c r="I335" s="56"/>
      <c r="J335" s="1376"/>
      <c r="R335" s="802"/>
      <c r="S335" s="802"/>
      <c r="T335" s="802"/>
      <c r="U335" s="802"/>
      <c r="V335" s="802"/>
      <c r="W335" s="802"/>
      <c r="X335" s="802"/>
      <c r="Y335" s="802"/>
      <c r="Z335" s="802"/>
      <c r="AA335" s="802"/>
      <c r="AB335" s="802"/>
      <c r="AC335" s="802"/>
      <c r="AD335" s="802"/>
      <c r="AE335" s="792"/>
      <c r="AF335" s="792"/>
    </row>
    <row r="336" spans="1:32" ht="16.95" customHeight="1">
      <c r="A336" s="1391"/>
      <c r="B336" s="1900" t="s">
        <v>869</v>
      </c>
      <c r="C336" s="1901"/>
      <c r="D336" s="1902"/>
      <c r="E336" s="75" t="s">
        <v>95</v>
      </c>
      <c r="F336" s="80"/>
      <c r="G336" s="97" t="e">
        <f t="shared" si="96"/>
        <v>#DIV/0!</v>
      </c>
      <c r="H336" s="56"/>
      <c r="I336" s="56"/>
      <c r="J336" s="1376"/>
      <c r="R336" s="802"/>
      <c r="S336" s="802"/>
      <c r="T336" s="802"/>
      <c r="U336" s="802"/>
      <c r="V336" s="802"/>
      <c r="W336" s="802"/>
      <c r="X336" s="802"/>
      <c r="Y336" s="802"/>
      <c r="Z336" s="802"/>
      <c r="AA336" s="802"/>
      <c r="AB336" s="802"/>
      <c r="AC336" s="802"/>
      <c r="AD336" s="802"/>
      <c r="AE336" s="792"/>
      <c r="AF336" s="792"/>
    </row>
    <row r="337" spans="1:32" ht="16.95" customHeight="1">
      <c r="A337" s="1391"/>
      <c r="B337" s="1900" t="s">
        <v>870</v>
      </c>
      <c r="C337" s="1901"/>
      <c r="D337" s="1902"/>
      <c r="E337" s="75" t="s">
        <v>938</v>
      </c>
      <c r="F337" s="80"/>
      <c r="G337" s="97" t="e">
        <f t="shared" si="96"/>
        <v>#DIV/0!</v>
      </c>
      <c r="H337" s="56"/>
      <c r="I337" s="56"/>
      <c r="J337" s="1376"/>
      <c r="R337" s="802"/>
      <c r="S337" s="802"/>
      <c r="T337" s="802"/>
      <c r="U337" s="802"/>
      <c r="V337" s="802"/>
      <c r="W337" s="802"/>
      <c r="X337" s="802"/>
      <c r="Y337" s="802"/>
      <c r="Z337" s="802"/>
      <c r="AA337" s="802"/>
      <c r="AB337" s="802"/>
      <c r="AC337" s="802"/>
      <c r="AD337" s="802"/>
      <c r="AE337" s="792"/>
      <c r="AF337" s="792"/>
    </row>
    <row r="338" spans="1:32" ht="16.95" customHeight="1">
      <c r="A338" s="1391"/>
      <c r="B338" s="1900" t="s">
        <v>140</v>
      </c>
      <c r="C338" s="1901"/>
      <c r="D338" s="1902"/>
      <c r="E338" s="75" t="s">
        <v>96</v>
      </c>
      <c r="F338" s="60"/>
      <c r="G338" s="97" t="e">
        <f t="shared" si="96"/>
        <v>#DIV/0!</v>
      </c>
      <c r="H338" s="56"/>
      <c r="I338" s="56"/>
      <c r="J338" s="1376"/>
      <c r="R338" s="802"/>
      <c r="S338" s="802"/>
      <c r="T338" s="802"/>
      <c r="U338" s="802"/>
      <c r="V338" s="802"/>
      <c r="W338" s="802"/>
      <c r="X338" s="802"/>
      <c r="Y338" s="802"/>
      <c r="Z338" s="802"/>
      <c r="AA338" s="802"/>
      <c r="AB338" s="802"/>
      <c r="AC338" s="802"/>
      <c r="AD338" s="802"/>
      <c r="AE338" s="792"/>
      <c r="AF338" s="792"/>
    </row>
    <row r="339" spans="1:32" ht="16.95" customHeight="1">
      <c r="A339" s="1391"/>
      <c r="B339" s="1985" t="s">
        <v>181</v>
      </c>
      <c r="C339" s="1986"/>
      <c r="D339" s="1987"/>
      <c r="E339" s="75" t="s">
        <v>95</v>
      </c>
      <c r="F339" s="60"/>
      <c r="G339" s="97" t="e">
        <f t="shared" si="96"/>
        <v>#DIV/0!</v>
      </c>
      <c r="H339" s="56"/>
      <c r="I339" s="56"/>
      <c r="J339" s="1376"/>
      <c r="R339" s="802"/>
      <c r="S339" s="802"/>
      <c r="T339" s="802"/>
      <c r="U339" s="802"/>
      <c r="V339" s="802"/>
      <c r="W339" s="802"/>
      <c r="X339" s="802"/>
      <c r="Y339" s="802"/>
      <c r="Z339" s="802"/>
      <c r="AA339" s="802"/>
      <c r="AB339" s="802"/>
      <c r="AC339" s="802"/>
      <c r="AD339" s="802"/>
      <c r="AE339" s="792"/>
      <c r="AF339" s="792"/>
    </row>
    <row r="340" spans="1:32" ht="16.95" customHeight="1">
      <c r="A340" s="1391"/>
      <c r="B340" s="1912" t="s">
        <v>191</v>
      </c>
      <c r="C340" s="1913"/>
      <c r="D340" s="1914"/>
      <c r="E340" s="75" t="s">
        <v>95</v>
      </c>
      <c r="F340" s="60">
        <v>1</v>
      </c>
      <c r="G340" s="97">
        <f t="shared" si="96"/>
        <v>35000</v>
      </c>
      <c r="H340" s="56">
        <v>35000</v>
      </c>
      <c r="I340" s="56">
        <v>35000</v>
      </c>
      <c r="J340" s="56">
        <v>35000</v>
      </c>
      <c r="R340" s="802"/>
      <c r="S340" s="802"/>
      <c r="T340" s="802"/>
      <c r="U340" s="802"/>
      <c r="V340" s="802"/>
      <c r="W340" s="802"/>
      <c r="X340" s="802"/>
      <c r="Y340" s="802"/>
      <c r="Z340" s="802"/>
      <c r="AA340" s="802"/>
      <c r="AB340" s="802"/>
      <c r="AC340" s="802"/>
      <c r="AD340" s="802"/>
      <c r="AE340" s="792"/>
      <c r="AF340" s="792"/>
    </row>
    <row r="341" spans="1:32" ht="16.95" customHeight="1">
      <c r="A341" s="1391"/>
      <c r="B341" s="1921" t="s">
        <v>184</v>
      </c>
      <c r="C341" s="1922"/>
      <c r="D341" s="1923"/>
      <c r="E341" s="75" t="s">
        <v>95</v>
      </c>
      <c r="F341" s="60"/>
      <c r="G341" s="97" t="e">
        <f t="shared" si="96"/>
        <v>#DIV/0!</v>
      </c>
      <c r="H341" s="56"/>
      <c r="I341" s="56"/>
      <c r="J341" s="1376"/>
      <c r="R341" s="802"/>
      <c r="S341" s="802"/>
      <c r="T341" s="802"/>
      <c r="U341" s="802"/>
      <c r="V341" s="802"/>
      <c r="W341" s="802"/>
      <c r="X341" s="802"/>
      <c r="Y341" s="802"/>
      <c r="Z341" s="802"/>
      <c r="AA341" s="802"/>
      <c r="AB341" s="802"/>
      <c r="AC341" s="802"/>
      <c r="AD341" s="802"/>
      <c r="AE341" s="792"/>
      <c r="AF341" s="792"/>
    </row>
    <row r="342" spans="1:32" ht="16.95" customHeight="1">
      <c r="A342" s="1391"/>
      <c r="B342" s="1764" t="s">
        <v>591</v>
      </c>
      <c r="C342" s="1765"/>
      <c r="D342" s="1766"/>
      <c r="E342" s="75" t="s">
        <v>95</v>
      </c>
      <c r="F342" s="60"/>
      <c r="G342" s="97" t="e">
        <f t="shared" si="96"/>
        <v>#DIV/0!</v>
      </c>
      <c r="H342" s="56"/>
      <c r="I342" s="56"/>
      <c r="J342" s="1376"/>
      <c r="R342" s="802"/>
      <c r="S342" s="802"/>
      <c r="T342" s="802"/>
      <c r="U342" s="802"/>
      <c r="V342" s="802"/>
      <c r="W342" s="802"/>
      <c r="X342" s="802"/>
      <c r="Y342" s="802"/>
      <c r="Z342" s="802"/>
      <c r="AA342" s="802"/>
      <c r="AB342" s="802"/>
      <c r="AC342" s="802"/>
      <c r="AD342" s="802"/>
      <c r="AE342" s="792"/>
      <c r="AF342" s="792"/>
    </row>
    <row r="343" spans="1:32" ht="16.95" customHeight="1">
      <c r="A343" s="1391"/>
      <c r="B343" s="1764" t="s">
        <v>592</v>
      </c>
      <c r="C343" s="1765"/>
      <c r="D343" s="1766"/>
      <c r="E343" s="75" t="s">
        <v>95</v>
      </c>
      <c r="F343" s="60"/>
      <c r="G343" s="97" t="e">
        <f t="shared" si="96"/>
        <v>#DIV/0!</v>
      </c>
      <c r="H343" s="56"/>
      <c r="I343" s="56"/>
      <c r="J343" s="1376"/>
      <c r="R343" s="802"/>
      <c r="S343" s="802"/>
      <c r="T343" s="802"/>
      <c r="U343" s="802"/>
      <c r="V343" s="802"/>
      <c r="W343" s="802"/>
      <c r="X343" s="802"/>
      <c r="Y343" s="802"/>
      <c r="Z343" s="802"/>
      <c r="AA343" s="802"/>
      <c r="AB343" s="802"/>
      <c r="AC343" s="802"/>
      <c r="AD343" s="802"/>
      <c r="AE343" s="792"/>
      <c r="AF343" s="792"/>
    </row>
    <row r="344" spans="1:32" ht="16.95" customHeight="1">
      <c r="A344" s="34"/>
      <c r="B344" s="1727"/>
      <c r="C344" s="1728"/>
      <c r="D344" s="1729"/>
      <c r="E344" s="75" t="s">
        <v>95</v>
      </c>
      <c r="F344" s="1367"/>
      <c r="G344" s="97" t="e">
        <f t="shared" si="96"/>
        <v>#DIV/0!</v>
      </c>
      <c r="H344" s="1369"/>
      <c r="I344" s="1369"/>
      <c r="J344" s="1380"/>
      <c r="R344" s="802"/>
      <c r="S344" s="802"/>
      <c r="T344" s="802"/>
      <c r="U344" s="802"/>
      <c r="V344" s="802"/>
      <c r="W344" s="802"/>
      <c r="X344" s="802"/>
      <c r="Y344" s="802"/>
      <c r="Z344" s="802"/>
      <c r="AA344" s="802"/>
      <c r="AB344" s="802"/>
      <c r="AC344" s="802"/>
      <c r="AD344" s="802"/>
      <c r="AE344" s="792"/>
      <c r="AF344" s="792"/>
    </row>
    <row r="345" spans="1:32" ht="16.95" customHeight="1">
      <c r="A345" s="34"/>
      <c r="B345" s="1727"/>
      <c r="C345" s="1728"/>
      <c r="D345" s="1729"/>
      <c r="E345" s="75" t="s">
        <v>95</v>
      </c>
      <c r="F345" s="1367"/>
      <c r="G345" s="97" t="e">
        <f t="shared" si="96"/>
        <v>#DIV/0!</v>
      </c>
      <c r="H345" s="1369"/>
      <c r="I345" s="1369"/>
      <c r="J345" s="1380"/>
      <c r="R345" s="802"/>
      <c r="S345" s="802"/>
      <c r="T345" s="802"/>
      <c r="U345" s="802"/>
      <c r="V345" s="802"/>
      <c r="W345" s="802"/>
      <c r="X345" s="802"/>
      <c r="Y345" s="802"/>
      <c r="Z345" s="802"/>
      <c r="AA345" s="802"/>
      <c r="AB345" s="802"/>
      <c r="AC345" s="802"/>
      <c r="AD345" s="802"/>
      <c r="AE345" s="792"/>
      <c r="AF345" s="792"/>
    </row>
    <row r="346" spans="1:32" ht="16.95" hidden="1" customHeight="1">
      <c r="A346" s="34"/>
      <c r="B346" s="1727"/>
      <c r="C346" s="1728"/>
      <c r="D346" s="1729"/>
      <c r="E346" s="75" t="s">
        <v>95</v>
      </c>
      <c r="F346" s="1367"/>
      <c r="G346" s="97" t="e">
        <f t="shared" si="96"/>
        <v>#DIV/0!</v>
      </c>
      <c r="H346" s="1369"/>
      <c r="I346" s="1369"/>
      <c r="J346" s="1380"/>
      <c r="R346" s="802"/>
      <c r="S346" s="802"/>
      <c r="T346" s="802"/>
      <c r="U346" s="802"/>
      <c r="V346" s="802"/>
      <c r="W346" s="802"/>
      <c r="X346" s="802"/>
      <c r="Y346" s="802"/>
      <c r="Z346" s="802"/>
      <c r="AA346" s="802"/>
      <c r="AB346" s="802"/>
      <c r="AC346" s="802"/>
      <c r="AD346" s="802"/>
      <c r="AE346" s="792"/>
      <c r="AF346" s="792"/>
    </row>
    <row r="347" spans="1:32" ht="16.95" hidden="1" customHeight="1">
      <c r="A347" s="34"/>
      <c r="B347" s="1727"/>
      <c r="C347" s="1728"/>
      <c r="D347" s="1729"/>
      <c r="E347" s="75" t="s">
        <v>95</v>
      </c>
      <c r="F347" s="1367"/>
      <c r="G347" s="97" t="e">
        <f t="shared" si="96"/>
        <v>#DIV/0!</v>
      </c>
      <c r="H347" s="1369"/>
      <c r="I347" s="1369"/>
      <c r="J347" s="1380"/>
      <c r="R347" s="802"/>
      <c r="S347" s="802"/>
      <c r="T347" s="802"/>
      <c r="U347" s="802"/>
      <c r="V347" s="802"/>
      <c r="W347" s="802"/>
      <c r="X347" s="802"/>
      <c r="Y347" s="802"/>
      <c r="Z347" s="802"/>
      <c r="AA347" s="802"/>
      <c r="AB347" s="802"/>
      <c r="AC347" s="802"/>
      <c r="AD347" s="802"/>
      <c r="AE347" s="792"/>
      <c r="AF347" s="792"/>
    </row>
    <row r="348" spans="1:32" ht="16.95" hidden="1" customHeight="1">
      <c r="A348" s="34"/>
      <c r="B348" s="1924"/>
      <c r="C348" s="1925"/>
      <c r="D348" s="1926"/>
      <c r="E348" s="1366" t="s">
        <v>95</v>
      </c>
      <c r="F348" s="1367"/>
      <c r="G348" s="1368" t="e">
        <f t="shared" si="96"/>
        <v>#DIV/0!</v>
      </c>
      <c r="H348" s="1369"/>
      <c r="I348" s="1369"/>
      <c r="J348" s="1380"/>
      <c r="R348" s="802"/>
      <c r="S348" s="802"/>
      <c r="T348" s="802"/>
      <c r="U348" s="802"/>
      <c r="V348" s="802"/>
      <c r="W348" s="802"/>
      <c r="X348" s="802"/>
      <c r="Y348" s="802"/>
      <c r="Z348" s="802"/>
      <c r="AA348" s="802"/>
      <c r="AB348" s="802"/>
      <c r="AC348" s="802"/>
      <c r="AD348" s="802"/>
      <c r="AE348" s="792"/>
      <c r="AF348" s="792"/>
    </row>
    <row r="349" spans="1:32" ht="17.850000000000001" customHeight="1">
      <c r="A349" s="18">
        <v>3</v>
      </c>
      <c r="B349" s="1759" t="s">
        <v>934</v>
      </c>
      <c r="C349" s="1759"/>
      <c r="D349" s="1759"/>
      <c r="E349" s="99" t="s">
        <v>117</v>
      </c>
      <c r="F349" s="100" t="s">
        <v>117</v>
      </c>
      <c r="G349" s="101" t="s">
        <v>117</v>
      </c>
      <c r="H349" s="102">
        <f>SUM(H350:H356)</f>
        <v>0</v>
      </c>
      <c r="I349" s="102">
        <f t="shared" ref="I349:J349" si="102">SUM(I350:I356)</f>
        <v>0</v>
      </c>
      <c r="J349" s="102">
        <f t="shared" si="102"/>
        <v>0</v>
      </c>
      <c r="R349" s="802"/>
      <c r="S349" s="802"/>
      <c r="T349" s="802"/>
      <c r="U349" s="802"/>
      <c r="V349" s="802"/>
      <c r="W349" s="802"/>
      <c r="X349" s="802"/>
      <c r="Y349" s="802"/>
      <c r="Z349" s="802"/>
      <c r="AA349" s="802"/>
      <c r="AB349" s="802"/>
      <c r="AC349" s="802"/>
      <c r="AD349" s="802"/>
      <c r="AE349" s="792"/>
      <c r="AF349" s="792"/>
    </row>
    <row r="350" spans="1:32" ht="16.95" customHeight="1">
      <c r="A350" s="1391"/>
      <c r="B350" s="1994" t="s">
        <v>881</v>
      </c>
      <c r="C350" s="1995"/>
      <c r="D350" s="1996"/>
      <c r="E350" s="1371" t="s">
        <v>95</v>
      </c>
      <c r="F350" s="1372"/>
      <c r="G350" s="1373" t="e">
        <f t="shared" si="96"/>
        <v>#DIV/0!</v>
      </c>
      <c r="H350" s="1374"/>
      <c r="I350" s="1374"/>
      <c r="J350" s="1382"/>
      <c r="R350" s="802"/>
      <c r="S350" s="802"/>
      <c r="T350" s="802"/>
      <c r="U350" s="802"/>
      <c r="V350" s="802"/>
      <c r="W350" s="802"/>
      <c r="X350" s="802"/>
      <c r="Y350" s="802"/>
      <c r="Z350" s="802"/>
      <c r="AA350" s="802"/>
      <c r="AB350" s="802"/>
      <c r="AC350" s="802"/>
      <c r="AD350" s="802"/>
      <c r="AE350" s="792"/>
      <c r="AF350" s="792"/>
    </row>
    <row r="351" spans="1:32" ht="16.95" customHeight="1">
      <c r="A351" s="1391"/>
      <c r="B351" s="1906" t="s">
        <v>882</v>
      </c>
      <c r="C351" s="1907"/>
      <c r="D351" s="1908"/>
      <c r="E351" s="75" t="s">
        <v>95</v>
      </c>
      <c r="F351" s="60"/>
      <c r="G351" s="97" t="e">
        <f t="shared" si="96"/>
        <v>#DIV/0!</v>
      </c>
      <c r="H351" s="56"/>
      <c r="I351" s="56"/>
      <c r="J351" s="1376"/>
      <c r="R351" s="802"/>
      <c r="S351" s="802"/>
      <c r="T351" s="802"/>
      <c r="U351" s="802"/>
      <c r="V351" s="802"/>
      <c r="W351" s="802"/>
      <c r="X351" s="802"/>
      <c r="Y351" s="802"/>
      <c r="Z351" s="802"/>
      <c r="AA351" s="802"/>
      <c r="AB351" s="802"/>
      <c r="AC351" s="802"/>
      <c r="AD351" s="802"/>
      <c r="AE351" s="792"/>
      <c r="AF351" s="792"/>
    </row>
    <row r="352" spans="1:32" ht="16.95" customHeight="1">
      <c r="A352" s="1391"/>
      <c r="B352" s="1997" t="s">
        <v>883</v>
      </c>
      <c r="C352" s="1997"/>
      <c r="D352" s="1997"/>
      <c r="E352" s="75" t="s">
        <v>95</v>
      </c>
      <c r="F352" s="60"/>
      <c r="G352" s="97" t="e">
        <f t="shared" si="96"/>
        <v>#DIV/0!</v>
      </c>
      <c r="H352" s="56"/>
      <c r="I352" s="56"/>
      <c r="J352" s="1376"/>
      <c r="R352" s="802"/>
      <c r="S352" s="802"/>
      <c r="T352" s="802"/>
      <c r="U352" s="802"/>
      <c r="V352" s="802"/>
      <c r="W352" s="802"/>
      <c r="X352" s="802"/>
      <c r="Y352" s="802"/>
      <c r="Z352" s="802"/>
      <c r="AA352" s="802"/>
      <c r="AB352" s="802"/>
      <c r="AC352" s="802"/>
      <c r="AD352" s="802"/>
      <c r="AE352" s="792"/>
      <c r="AF352" s="792"/>
    </row>
    <row r="353" spans="1:32" ht="16.95" customHeight="1">
      <c r="A353" s="34"/>
      <c r="B353" s="1906"/>
      <c r="C353" s="1907"/>
      <c r="D353" s="1908"/>
      <c r="E353" s="75" t="s">
        <v>95</v>
      </c>
      <c r="F353" s="60"/>
      <c r="G353" s="97" t="e">
        <f t="shared" si="96"/>
        <v>#DIV/0!</v>
      </c>
      <c r="H353" s="56"/>
      <c r="I353" s="56"/>
      <c r="J353" s="1376"/>
      <c r="R353" s="802"/>
      <c r="S353" s="802"/>
      <c r="T353" s="802"/>
      <c r="U353" s="802"/>
      <c r="V353" s="802"/>
      <c r="W353" s="802"/>
      <c r="X353" s="802"/>
      <c r="Y353" s="802"/>
      <c r="Z353" s="802"/>
      <c r="AA353" s="802"/>
      <c r="AB353" s="802"/>
      <c r="AC353" s="802"/>
      <c r="AD353" s="802"/>
      <c r="AE353" s="792"/>
      <c r="AF353" s="792"/>
    </row>
    <row r="354" spans="1:32" ht="16.95" customHeight="1">
      <c r="A354" s="34"/>
      <c r="B354" s="1906"/>
      <c r="C354" s="1907"/>
      <c r="D354" s="1908"/>
      <c r="E354" s="75" t="s">
        <v>95</v>
      </c>
      <c r="F354" s="60"/>
      <c r="G354" s="97" t="e">
        <f t="shared" si="96"/>
        <v>#DIV/0!</v>
      </c>
      <c r="H354" s="56"/>
      <c r="I354" s="56"/>
      <c r="J354" s="1376"/>
      <c r="R354" s="802"/>
      <c r="S354" s="802"/>
      <c r="T354" s="802"/>
      <c r="U354" s="802"/>
      <c r="V354" s="802"/>
      <c r="W354" s="802"/>
      <c r="X354" s="802"/>
      <c r="Y354" s="802"/>
      <c r="Z354" s="802"/>
      <c r="AA354" s="802"/>
      <c r="AB354" s="802"/>
      <c r="AC354" s="802"/>
      <c r="AD354" s="802"/>
      <c r="AE354" s="792"/>
      <c r="AF354" s="792"/>
    </row>
    <row r="355" spans="1:32" ht="16.95" hidden="1" customHeight="1">
      <c r="A355" s="34"/>
      <c r="B355" s="1906"/>
      <c r="C355" s="1907"/>
      <c r="D355" s="1908"/>
      <c r="E355" s="75" t="s">
        <v>95</v>
      </c>
      <c r="F355" s="60"/>
      <c r="G355" s="97" t="e">
        <f t="shared" si="96"/>
        <v>#DIV/0!</v>
      </c>
      <c r="H355" s="56"/>
      <c r="I355" s="56"/>
      <c r="J355" s="1376"/>
      <c r="R355" s="802"/>
      <c r="S355" s="802"/>
      <c r="T355" s="802"/>
      <c r="U355" s="802"/>
      <c r="V355" s="802"/>
      <c r="W355" s="802"/>
      <c r="X355" s="802"/>
      <c r="Y355" s="802"/>
      <c r="Z355" s="802"/>
      <c r="AA355" s="802"/>
      <c r="AB355" s="802"/>
      <c r="AC355" s="802"/>
      <c r="AD355" s="802"/>
      <c r="AE355" s="792">
        <f t="shared" si="99"/>
        <v>0</v>
      </c>
      <c r="AF355" s="792">
        <f t="shared" si="100"/>
        <v>0</v>
      </c>
    </row>
    <row r="356" spans="1:32" ht="16.95" hidden="1" customHeight="1">
      <c r="A356" s="34"/>
      <c r="B356" s="1909"/>
      <c r="C356" s="1910"/>
      <c r="D356" s="1911"/>
      <c r="E356" s="75" t="s">
        <v>95</v>
      </c>
      <c r="F356" s="1367"/>
      <c r="G356" s="1368" t="e">
        <f t="shared" si="96"/>
        <v>#DIV/0!</v>
      </c>
      <c r="H356" s="1369"/>
      <c r="I356" s="1369"/>
      <c r="J356" s="1380"/>
      <c r="R356" s="802"/>
      <c r="S356" s="802"/>
      <c r="T356" s="802"/>
      <c r="U356" s="802"/>
      <c r="V356" s="802"/>
      <c r="W356" s="802"/>
      <c r="X356" s="802"/>
      <c r="Y356" s="802"/>
      <c r="Z356" s="802"/>
      <c r="AA356" s="802"/>
      <c r="AB356" s="802"/>
      <c r="AC356" s="802"/>
      <c r="AD356" s="802"/>
      <c r="AE356" s="792">
        <f t="shared" si="99"/>
        <v>0</v>
      </c>
      <c r="AF356" s="792">
        <f t="shared" si="100"/>
        <v>0</v>
      </c>
    </row>
    <row r="357" spans="1:32" ht="17.7" customHeight="1">
      <c r="A357" s="18">
        <v>4</v>
      </c>
      <c r="B357" s="1759" t="s">
        <v>935</v>
      </c>
      <c r="C357" s="1759"/>
      <c r="D357" s="1759"/>
      <c r="E357" s="99" t="s">
        <v>117</v>
      </c>
      <c r="F357" s="100" t="s">
        <v>117</v>
      </c>
      <c r="G357" s="101" t="s">
        <v>117</v>
      </c>
      <c r="H357" s="102">
        <f>SUM(H358:H390)</f>
        <v>69000</v>
      </c>
      <c r="I357" s="102">
        <f t="shared" ref="I357:J357" si="103">SUM(I358:I390)</f>
        <v>69000</v>
      </c>
      <c r="J357" s="102">
        <f t="shared" si="103"/>
        <v>69000</v>
      </c>
      <c r="R357" s="802"/>
      <c r="S357" s="802"/>
      <c r="T357" s="802"/>
      <c r="U357" s="802"/>
      <c r="V357" s="802"/>
      <c r="W357" s="802"/>
      <c r="X357" s="802"/>
      <c r="Y357" s="802"/>
      <c r="Z357" s="802"/>
      <c r="AA357" s="802"/>
      <c r="AB357" s="802"/>
      <c r="AC357" s="802"/>
      <c r="AD357" s="802"/>
      <c r="AE357" s="792">
        <f t="shared" si="99"/>
        <v>0</v>
      </c>
      <c r="AF357" s="792">
        <f t="shared" si="100"/>
        <v>69000</v>
      </c>
    </row>
    <row r="358" spans="1:32" ht="16.95" customHeight="1">
      <c r="A358" s="1391"/>
      <c r="B358" s="1897" t="s">
        <v>550</v>
      </c>
      <c r="C358" s="1898"/>
      <c r="D358" s="1899"/>
      <c r="E358" s="75" t="s">
        <v>95</v>
      </c>
      <c r="F358" s="1372"/>
      <c r="G358" s="97" t="e">
        <f t="shared" si="96"/>
        <v>#DIV/0!</v>
      </c>
      <c r="H358" s="1374"/>
      <c r="I358" s="1374"/>
      <c r="J358" s="1374"/>
      <c r="R358" s="802"/>
      <c r="S358" s="802"/>
      <c r="T358" s="802"/>
      <c r="U358" s="802"/>
      <c r="V358" s="802"/>
      <c r="W358" s="802"/>
      <c r="X358" s="802"/>
      <c r="Y358" s="802"/>
      <c r="Z358" s="802"/>
      <c r="AA358" s="802"/>
      <c r="AB358" s="802"/>
      <c r="AC358" s="802"/>
      <c r="AD358" s="802"/>
      <c r="AE358" s="792">
        <f t="shared" si="99"/>
        <v>0</v>
      </c>
      <c r="AF358" s="792">
        <f t="shared" si="100"/>
        <v>0</v>
      </c>
    </row>
    <row r="359" spans="1:32" ht="16.95" customHeight="1">
      <c r="A359" s="1391"/>
      <c r="B359" s="1900" t="s">
        <v>594</v>
      </c>
      <c r="C359" s="1901"/>
      <c r="D359" s="1902"/>
      <c r="E359" s="318" t="s">
        <v>95</v>
      </c>
      <c r="F359" s="60"/>
      <c r="G359" s="6" t="e">
        <f t="shared" ref="G359:G390" si="104">H359/F359</f>
        <v>#DIV/0!</v>
      </c>
      <c r="H359" s="56"/>
      <c r="I359" s="56"/>
      <c r="J359" s="56"/>
      <c r="K359" s="45"/>
      <c r="L359" s="45"/>
      <c r="R359" s="802"/>
      <c r="S359" s="802"/>
      <c r="T359" s="802"/>
      <c r="U359" s="802"/>
      <c r="V359" s="802"/>
      <c r="W359" s="802"/>
      <c r="X359" s="802"/>
      <c r="Y359" s="802"/>
      <c r="Z359" s="802"/>
      <c r="AA359" s="802"/>
      <c r="AB359" s="802"/>
      <c r="AC359" s="802"/>
      <c r="AD359" s="802"/>
      <c r="AE359" s="792">
        <f t="shared" si="99"/>
        <v>0</v>
      </c>
      <c r="AF359" s="792">
        <f t="shared" si="100"/>
        <v>0</v>
      </c>
    </row>
    <row r="360" spans="1:32" ht="16.95" customHeight="1">
      <c r="A360" s="1391"/>
      <c r="B360" s="1900" t="s">
        <v>644</v>
      </c>
      <c r="C360" s="1901"/>
      <c r="D360" s="1902"/>
      <c r="E360" s="318" t="s">
        <v>95</v>
      </c>
      <c r="F360" s="60">
        <v>1</v>
      </c>
      <c r="G360" s="6">
        <f t="shared" si="104"/>
        <v>35000</v>
      </c>
      <c r="H360" s="56">
        <v>35000</v>
      </c>
      <c r="I360" s="56">
        <v>35000</v>
      </c>
      <c r="J360" s="56">
        <v>35000</v>
      </c>
      <c r="K360" s="45"/>
      <c r="L360" s="45"/>
      <c r="R360" s="802"/>
      <c r="S360" s="802"/>
      <c r="T360" s="802"/>
      <c r="U360" s="802"/>
      <c r="V360" s="802"/>
      <c r="W360" s="802"/>
      <c r="X360" s="802"/>
      <c r="Y360" s="802"/>
      <c r="Z360" s="802"/>
      <c r="AA360" s="802"/>
      <c r="AB360" s="802"/>
      <c r="AC360" s="802"/>
      <c r="AD360" s="802"/>
      <c r="AE360" s="792">
        <f t="shared" si="99"/>
        <v>0</v>
      </c>
      <c r="AF360" s="792">
        <f t="shared" si="100"/>
        <v>35000</v>
      </c>
    </row>
    <row r="361" spans="1:32" ht="16.95" customHeight="1">
      <c r="A361" s="1391"/>
      <c r="B361" s="1900" t="s">
        <v>669</v>
      </c>
      <c r="C361" s="1901"/>
      <c r="D361" s="1902"/>
      <c r="E361" s="318" t="s">
        <v>95</v>
      </c>
      <c r="F361" s="60"/>
      <c r="G361" s="6" t="e">
        <f t="shared" si="104"/>
        <v>#DIV/0!</v>
      </c>
      <c r="H361" s="56"/>
      <c r="I361" s="56"/>
      <c r="J361" s="56"/>
      <c r="K361" s="45"/>
      <c r="L361" s="45"/>
      <c r="R361" s="802"/>
      <c r="S361" s="802"/>
      <c r="T361" s="802"/>
      <c r="U361" s="802"/>
      <c r="V361" s="802"/>
      <c r="W361" s="802"/>
      <c r="X361" s="802"/>
      <c r="Y361" s="802"/>
      <c r="Z361" s="802"/>
      <c r="AA361" s="802"/>
      <c r="AB361" s="802"/>
      <c r="AC361" s="802"/>
      <c r="AD361" s="802"/>
      <c r="AE361" s="792"/>
      <c r="AF361" s="792"/>
    </row>
    <row r="362" spans="1:32" ht="16.95" customHeight="1">
      <c r="A362" s="1391"/>
      <c r="B362" s="1900" t="s">
        <v>595</v>
      </c>
      <c r="C362" s="1901"/>
      <c r="D362" s="1902"/>
      <c r="E362" s="318" t="s">
        <v>95</v>
      </c>
      <c r="F362" s="60"/>
      <c r="G362" s="6" t="e">
        <f t="shared" si="104"/>
        <v>#DIV/0!</v>
      </c>
      <c r="H362" s="56"/>
      <c r="I362" s="56"/>
      <c r="J362" s="56"/>
      <c r="K362" s="45"/>
      <c r="L362" s="45"/>
      <c r="R362" s="802"/>
      <c r="S362" s="802"/>
      <c r="T362" s="802"/>
      <c r="U362" s="802"/>
      <c r="V362" s="802"/>
      <c r="W362" s="802"/>
      <c r="X362" s="802"/>
      <c r="Y362" s="802"/>
      <c r="Z362" s="802"/>
      <c r="AA362" s="802"/>
      <c r="AB362" s="802"/>
      <c r="AC362" s="802"/>
      <c r="AD362" s="802"/>
      <c r="AE362" s="792"/>
      <c r="AF362" s="792"/>
    </row>
    <row r="363" spans="1:32" ht="16.95" customHeight="1">
      <c r="A363" s="1391"/>
      <c r="B363" s="1900" t="s">
        <v>593</v>
      </c>
      <c r="C363" s="1901"/>
      <c r="D363" s="1902"/>
      <c r="E363" s="318" t="s">
        <v>95</v>
      </c>
      <c r="F363" s="60">
        <v>1</v>
      </c>
      <c r="G363" s="6">
        <f t="shared" si="104"/>
        <v>10000</v>
      </c>
      <c r="H363" s="56">
        <v>10000</v>
      </c>
      <c r="I363" s="56">
        <v>10000</v>
      </c>
      <c r="J363" s="56">
        <v>10000</v>
      </c>
      <c r="K363" s="45"/>
      <c r="L363" s="45"/>
      <c r="R363" s="802"/>
      <c r="S363" s="802"/>
      <c r="T363" s="802"/>
      <c r="U363" s="802"/>
      <c r="V363" s="802"/>
      <c r="W363" s="802"/>
      <c r="X363" s="802"/>
      <c r="Y363" s="802"/>
      <c r="Z363" s="802"/>
      <c r="AA363" s="802"/>
      <c r="AB363" s="802"/>
      <c r="AC363" s="802"/>
      <c r="AD363" s="802"/>
      <c r="AE363" s="792">
        <f t="shared" si="99"/>
        <v>0</v>
      </c>
      <c r="AF363" s="792">
        <f t="shared" si="100"/>
        <v>10000</v>
      </c>
    </row>
    <row r="364" spans="1:32" ht="16.95" customHeight="1">
      <c r="A364" s="34"/>
      <c r="B364" s="1867" t="s">
        <v>1095</v>
      </c>
      <c r="C364" s="1868"/>
      <c r="D364" s="1869"/>
      <c r="E364" s="318" t="s">
        <v>95</v>
      </c>
      <c r="F364" s="60">
        <v>4</v>
      </c>
      <c r="G364" s="6">
        <f t="shared" si="104"/>
        <v>1000</v>
      </c>
      <c r="H364" s="56">
        <v>4000</v>
      </c>
      <c r="I364" s="56">
        <v>4000</v>
      </c>
      <c r="J364" s="56">
        <v>4000</v>
      </c>
      <c r="K364" s="45"/>
      <c r="L364" s="45"/>
      <c r="R364" s="802"/>
      <c r="S364" s="802"/>
      <c r="T364" s="802"/>
      <c r="U364" s="802"/>
      <c r="V364" s="802"/>
      <c r="W364" s="802"/>
      <c r="X364" s="802"/>
      <c r="Y364" s="802"/>
      <c r="Z364" s="802"/>
      <c r="AA364" s="802"/>
      <c r="AB364" s="802"/>
      <c r="AC364" s="802"/>
      <c r="AD364" s="802"/>
      <c r="AE364" s="792">
        <f t="shared" si="99"/>
        <v>0</v>
      </c>
      <c r="AF364" s="792">
        <f t="shared" si="100"/>
        <v>4000</v>
      </c>
    </row>
    <row r="365" spans="1:32" ht="16.95" customHeight="1">
      <c r="A365" s="34"/>
      <c r="B365" s="1727" t="s">
        <v>1096</v>
      </c>
      <c r="C365" s="1728"/>
      <c r="D365" s="1729"/>
      <c r="E365" s="318" t="s">
        <v>95</v>
      </c>
      <c r="F365" s="60">
        <v>2</v>
      </c>
      <c r="G365" s="6">
        <f t="shared" si="104"/>
        <v>7000</v>
      </c>
      <c r="H365" s="56">
        <f>20000-6000</f>
        <v>14000</v>
      </c>
      <c r="I365" s="56">
        <f t="shared" ref="I365:J365" si="105">20000-6000</f>
        <v>14000</v>
      </c>
      <c r="J365" s="56">
        <f t="shared" si="105"/>
        <v>14000</v>
      </c>
      <c r="K365" s="45"/>
      <c r="L365" s="45"/>
      <c r="R365" s="802"/>
      <c r="S365" s="802"/>
      <c r="T365" s="802"/>
      <c r="U365" s="802"/>
      <c r="V365" s="802"/>
      <c r="W365" s="802"/>
      <c r="X365" s="802"/>
      <c r="Y365" s="802"/>
      <c r="Z365" s="802"/>
      <c r="AA365" s="802"/>
      <c r="AB365" s="802"/>
      <c r="AC365" s="802"/>
      <c r="AD365" s="802"/>
      <c r="AE365" s="792">
        <f t="shared" si="99"/>
        <v>0</v>
      </c>
      <c r="AF365" s="792">
        <f t="shared" si="100"/>
        <v>14000</v>
      </c>
    </row>
    <row r="366" spans="1:32" ht="16.95" customHeight="1" thickBot="1">
      <c r="A366" s="34"/>
      <c r="B366" s="1727" t="s">
        <v>1125</v>
      </c>
      <c r="C366" s="1728"/>
      <c r="D366" s="1729"/>
      <c r="E366" s="318" t="s">
        <v>95</v>
      </c>
      <c r="F366" s="60">
        <v>1</v>
      </c>
      <c r="G366" s="6">
        <f t="shared" si="104"/>
        <v>6000</v>
      </c>
      <c r="H366" s="56">
        <v>6000</v>
      </c>
      <c r="I366" s="56">
        <v>6000</v>
      </c>
      <c r="J366" s="56">
        <v>6000</v>
      </c>
      <c r="K366" s="45"/>
      <c r="L366" s="45"/>
      <c r="R366" s="802"/>
      <c r="S366" s="802"/>
      <c r="T366" s="802"/>
      <c r="U366" s="802"/>
      <c r="V366" s="802"/>
      <c r="W366" s="802"/>
      <c r="X366" s="802"/>
      <c r="Y366" s="802"/>
      <c r="Z366" s="802"/>
      <c r="AA366" s="802"/>
      <c r="AB366" s="802"/>
      <c r="AC366" s="802"/>
      <c r="AD366" s="802"/>
      <c r="AE366" s="792">
        <f t="shared" si="99"/>
        <v>0</v>
      </c>
      <c r="AF366" s="792">
        <f t="shared" si="100"/>
        <v>6000</v>
      </c>
    </row>
    <row r="367" spans="1:32" ht="16.95" hidden="1" customHeight="1">
      <c r="A367" s="34"/>
      <c r="B367" s="1727"/>
      <c r="C367" s="1728"/>
      <c r="D367" s="1729"/>
      <c r="E367" s="318" t="s">
        <v>95</v>
      </c>
      <c r="F367" s="60"/>
      <c r="G367" s="6" t="e">
        <f t="shared" si="104"/>
        <v>#DIV/0!</v>
      </c>
      <c r="H367" s="56"/>
      <c r="I367" s="56"/>
      <c r="J367" s="56"/>
      <c r="K367" s="45"/>
      <c r="L367" s="45"/>
      <c r="R367" s="802"/>
      <c r="S367" s="802"/>
      <c r="T367" s="802"/>
      <c r="U367" s="802"/>
      <c r="V367" s="802"/>
      <c r="W367" s="802"/>
      <c r="X367" s="802"/>
      <c r="Y367" s="802"/>
      <c r="Z367" s="802"/>
      <c r="AA367" s="802"/>
      <c r="AB367" s="802"/>
      <c r="AC367" s="802"/>
      <c r="AD367" s="802"/>
      <c r="AE367" s="792">
        <f t="shared" si="99"/>
        <v>0</v>
      </c>
      <c r="AF367" s="792">
        <f t="shared" si="100"/>
        <v>0</v>
      </c>
    </row>
    <row r="368" spans="1:32" ht="16.95" hidden="1" customHeight="1">
      <c r="A368" s="34"/>
      <c r="B368" s="1727"/>
      <c r="C368" s="1728"/>
      <c r="D368" s="1729"/>
      <c r="E368" s="318" t="s">
        <v>95</v>
      </c>
      <c r="F368" s="60"/>
      <c r="G368" s="6" t="e">
        <f t="shared" si="104"/>
        <v>#DIV/0!</v>
      </c>
      <c r="H368" s="56"/>
      <c r="I368" s="56"/>
      <c r="J368" s="56"/>
      <c r="K368" s="45"/>
      <c r="L368" s="45"/>
      <c r="R368" s="802"/>
      <c r="S368" s="802"/>
      <c r="T368" s="802"/>
      <c r="U368" s="802"/>
      <c r="V368" s="802"/>
      <c r="W368" s="802"/>
      <c r="X368" s="802"/>
      <c r="Y368" s="802"/>
      <c r="Z368" s="802"/>
      <c r="AA368" s="802"/>
      <c r="AB368" s="802"/>
      <c r="AC368" s="802"/>
      <c r="AD368" s="802"/>
      <c r="AE368" s="792">
        <f t="shared" si="99"/>
        <v>0</v>
      </c>
      <c r="AF368" s="792">
        <f t="shared" si="100"/>
        <v>0</v>
      </c>
    </row>
    <row r="369" spans="1:32" ht="16.95" hidden="1" customHeight="1">
      <c r="A369" s="34"/>
      <c r="B369" s="1727"/>
      <c r="C369" s="1728"/>
      <c r="D369" s="1729"/>
      <c r="E369" s="318" t="s">
        <v>95</v>
      </c>
      <c r="F369" s="60"/>
      <c r="G369" s="6" t="e">
        <f t="shared" si="104"/>
        <v>#DIV/0!</v>
      </c>
      <c r="H369" s="56"/>
      <c r="I369" s="56"/>
      <c r="J369" s="56"/>
      <c r="K369" s="45"/>
      <c r="L369" s="45"/>
      <c r="R369" s="802"/>
      <c r="S369" s="802"/>
      <c r="T369" s="802"/>
      <c r="U369" s="802"/>
      <c r="V369" s="802"/>
      <c r="W369" s="802"/>
      <c r="X369" s="802"/>
      <c r="Y369" s="802"/>
      <c r="Z369" s="802"/>
      <c r="AA369" s="802"/>
      <c r="AB369" s="802"/>
      <c r="AC369" s="802"/>
      <c r="AD369" s="802"/>
      <c r="AE369" s="792">
        <f t="shared" si="99"/>
        <v>0</v>
      </c>
      <c r="AF369" s="792">
        <f t="shared" si="100"/>
        <v>0</v>
      </c>
    </row>
    <row r="370" spans="1:32" ht="16.95" hidden="1" customHeight="1">
      <c r="A370" s="34"/>
      <c r="B370" s="1727"/>
      <c r="C370" s="1728"/>
      <c r="D370" s="1729"/>
      <c r="E370" s="318" t="s">
        <v>95</v>
      </c>
      <c r="F370" s="60"/>
      <c r="G370" s="6" t="e">
        <f t="shared" si="104"/>
        <v>#DIV/0!</v>
      </c>
      <c r="H370" s="56"/>
      <c r="I370" s="56"/>
      <c r="J370" s="56"/>
      <c r="K370" s="45"/>
      <c r="L370" s="45"/>
      <c r="R370" s="802"/>
      <c r="S370" s="802"/>
      <c r="T370" s="802"/>
      <c r="U370" s="802"/>
      <c r="V370" s="802"/>
      <c r="W370" s="802"/>
      <c r="X370" s="802"/>
      <c r="Y370" s="802"/>
      <c r="Z370" s="802"/>
      <c r="AA370" s="802"/>
      <c r="AB370" s="802"/>
      <c r="AC370" s="802"/>
      <c r="AD370" s="802"/>
      <c r="AE370" s="792">
        <f t="shared" si="99"/>
        <v>0</v>
      </c>
      <c r="AF370" s="792">
        <f t="shared" si="100"/>
        <v>0</v>
      </c>
    </row>
    <row r="371" spans="1:32" ht="16.95" hidden="1" customHeight="1">
      <c r="A371" s="34"/>
      <c r="B371" s="1727"/>
      <c r="C371" s="1728"/>
      <c r="D371" s="1729"/>
      <c r="E371" s="318" t="s">
        <v>95</v>
      </c>
      <c r="F371" s="60"/>
      <c r="G371" s="6" t="e">
        <f t="shared" si="104"/>
        <v>#DIV/0!</v>
      </c>
      <c r="H371" s="56"/>
      <c r="I371" s="56"/>
      <c r="J371" s="56"/>
      <c r="K371" s="45"/>
      <c r="L371" s="45"/>
      <c r="R371" s="802"/>
      <c r="S371" s="802"/>
      <c r="T371" s="802"/>
      <c r="U371" s="802"/>
      <c r="V371" s="802"/>
      <c r="W371" s="802"/>
      <c r="X371" s="802"/>
      <c r="Y371" s="802"/>
      <c r="Z371" s="802"/>
      <c r="AA371" s="802"/>
      <c r="AB371" s="802"/>
      <c r="AC371" s="802"/>
      <c r="AD371" s="802"/>
      <c r="AE371" s="792">
        <f t="shared" si="99"/>
        <v>0</v>
      </c>
      <c r="AF371" s="792">
        <f t="shared" si="100"/>
        <v>0</v>
      </c>
    </row>
    <row r="372" spans="1:32" ht="16.95" hidden="1" customHeight="1">
      <c r="A372" s="34"/>
      <c r="B372" s="1727"/>
      <c r="C372" s="1728"/>
      <c r="D372" s="1729"/>
      <c r="E372" s="318" t="s">
        <v>95</v>
      </c>
      <c r="F372" s="60"/>
      <c r="G372" s="6" t="e">
        <f t="shared" si="104"/>
        <v>#DIV/0!</v>
      </c>
      <c r="H372" s="56"/>
      <c r="I372" s="56"/>
      <c r="J372" s="56"/>
      <c r="K372" s="45"/>
      <c r="L372" s="45"/>
      <c r="R372" s="802"/>
      <c r="S372" s="802"/>
      <c r="T372" s="802"/>
      <c r="U372" s="802"/>
      <c r="V372" s="802"/>
      <c r="W372" s="802"/>
      <c r="X372" s="802"/>
      <c r="Y372" s="802"/>
      <c r="Z372" s="802"/>
      <c r="AA372" s="802"/>
      <c r="AB372" s="802"/>
      <c r="AC372" s="802"/>
      <c r="AD372" s="802"/>
      <c r="AE372" s="792">
        <f t="shared" si="99"/>
        <v>0</v>
      </c>
      <c r="AF372" s="792">
        <f t="shared" si="100"/>
        <v>0</v>
      </c>
    </row>
    <row r="373" spans="1:32" ht="16.95" hidden="1" customHeight="1">
      <c r="A373" s="34"/>
      <c r="B373" s="1727"/>
      <c r="C373" s="1728"/>
      <c r="D373" s="1729"/>
      <c r="E373" s="318" t="s">
        <v>95</v>
      </c>
      <c r="F373" s="60"/>
      <c r="G373" s="6" t="e">
        <f t="shared" si="104"/>
        <v>#DIV/0!</v>
      </c>
      <c r="H373" s="56"/>
      <c r="I373" s="56"/>
      <c r="J373" s="56"/>
      <c r="K373" s="45"/>
      <c r="L373" s="45"/>
      <c r="R373" s="802"/>
      <c r="S373" s="802"/>
      <c r="T373" s="802"/>
      <c r="U373" s="802"/>
      <c r="V373" s="802"/>
      <c r="W373" s="802"/>
      <c r="X373" s="802"/>
      <c r="Y373" s="802"/>
      <c r="Z373" s="802"/>
      <c r="AA373" s="802"/>
      <c r="AB373" s="802"/>
      <c r="AC373" s="802"/>
      <c r="AD373" s="802"/>
      <c r="AE373" s="792">
        <f t="shared" si="99"/>
        <v>0</v>
      </c>
      <c r="AF373" s="792">
        <f t="shared" si="100"/>
        <v>0</v>
      </c>
    </row>
    <row r="374" spans="1:32" ht="16.95" hidden="1" customHeight="1">
      <c r="A374" s="34"/>
      <c r="B374" s="1727"/>
      <c r="C374" s="1728"/>
      <c r="D374" s="1729"/>
      <c r="E374" s="318" t="s">
        <v>95</v>
      </c>
      <c r="F374" s="60"/>
      <c r="G374" s="6" t="e">
        <f t="shared" si="104"/>
        <v>#DIV/0!</v>
      </c>
      <c r="H374" s="56"/>
      <c r="I374" s="56"/>
      <c r="J374" s="56"/>
      <c r="K374" s="45"/>
      <c r="L374" s="45"/>
      <c r="R374" s="802"/>
      <c r="S374" s="802"/>
      <c r="T374" s="802"/>
      <c r="U374" s="802"/>
      <c r="V374" s="802"/>
      <c r="W374" s="802"/>
      <c r="X374" s="802"/>
      <c r="Y374" s="802"/>
      <c r="Z374" s="802"/>
      <c r="AA374" s="802"/>
      <c r="AB374" s="802"/>
      <c r="AC374" s="802"/>
      <c r="AD374" s="802"/>
      <c r="AE374" s="792"/>
      <c r="AF374" s="792"/>
    </row>
    <row r="375" spans="1:32" ht="16.95" hidden="1" customHeight="1">
      <c r="A375" s="34"/>
      <c r="B375" s="1727"/>
      <c r="C375" s="1728"/>
      <c r="D375" s="1729"/>
      <c r="E375" s="318" t="s">
        <v>95</v>
      </c>
      <c r="F375" s="60"/>
      <c r="G375" s="6" t="e">
        <f t="shared" si="104"/>
        <v>#DIV/0!</v>
      </c>
      <c r="H375" s="56"/>
      <c r="I375" s="56"/>
      <c r="J375" s="56"/>
      <c r="K375" s="45"/>
      <c r="L375" s="45"/>
      <c r="R375" s="802"/>
      <c r="S375" s="802"/>
      <c r="T375" s="802"/>
      <c r="U375" s="802"/>
      <c r="V375" s="802"/>
      <c r="W375" s="802"/>
      <c r="X375" s="802"/>
      <c r="Y375" s="802"/>
      <c r="Z375" s="802"/>
      <c r="AA375" s="802"/>
      <c r="AB375" s="802"/>
      <c r="AC375" s="802"/>
      <c r="AD375" s="802"/>
      <c r="AE375" s="792"/>
      <c r="AF375" s="792"/>
    </row>
    <row r="376" spans="1:32" ht="16.95" hidden="1" customHeight="1">
      <c r="A376" s="34"/>
      <c r="B376" s="1727"/>
      <c r="C376" s="1728"/>
      <c r="D376" s="1729"/>
      <c r="E376" s="318" t="s">
        <v>95</v>
      </c>
      <c r="F376" s="60"/>
      <c r="G376" s="6" t="e">
        <f t="shared" si="104"/>
        <v>#DIV/0!</v>
      </c>
      <c r="H376" s="56"/>
      <c r="I376" s="56"/>
      <c r="J376" s="56"/>
      <c r="R376" s="802"/>
      <c r="S376" s="802"/>
      <c r="T376" s="802"/>
      <c r="U376" s="802"/>
      <c r="V376" s="802"/>
      <c r="W376" s="802"/>
      <c r="X376" s="802"/>
      <c r="Y376" s="802"/>
      <c r="Z376" s="802"/>
      <c r="AA376" s="802"/>
      <c r="AB376" s="802"/>
      <c r="AC376" s="802"/>
      <c r="AD376" s="802"/>
      <c r="AE376" s="792"/>
      <c r="AF376" s="792"/>
    </row>
    <row r="377" spans="1:32" ht="16.95" hidden="1" customHeight="1">
      <c r="A377" s="34"/>
      <c r="B377" s="1727"/>
      <c r="C377" s="1728"/>
      <c r="D377" s="1729"/>
      <c r="E377" s="318" t="s">
        <v>95</v>
      </c>
      <c r="F377" s="60"/>
      <c r="G377" s="6" t="e">
        <f t="shared" si="104"/>
        <v>#DIV/0!</v>
      </c>
      <c r="H377" s="56"/>
      <c r="I377" s="56"/>
      <c r="J377" s="56"/>
      <c r="R377" s="802"/>
      <c r="S377" s="802"/>
      <c r="T377" s="802"/>
      <c r="U377" s="802"/>
      <c r="V377" s="802"/>
      <c r="W377" s="802"/>
      <c r="X377" s="802"/>
      <c r="Y377" s="802"/>
      <c r="Z377" s="802"/>
      <c r="AA377" s="802"/>
      <c r="AB377" s="802"/>
      <c r="AC377" s="802"/>
      <c r="AD377" s="802"/>
      <c r="AE377" s="792">
        <f t="shared" si="99"/>
        <v>0</v>
      </c>
      <c r="AF377" s="792">
        <f t="shared" si="100"/>
        <v>0</v>
      </c>
    </row>
    <row r="378" spans="1:32" ht="16.95" hidden="1" customHeight="1">
      <c r="A378" s="34"/>
      <c r="B378" s="1867"/>
      <c r="C378" s="1868"/>
      <c r="D378" s="1869"/>
      <c r="E378" s="318" t="s">
        <v>95</v>
      </c>
      <c r="F378" s="60"/>
      <c r="G378" s="6" t="e">
        <f t="shared" si="104"/>
        <v>#DIV/0!</v>
      </c>
      <c r="H378" s="56"/>
      <c r="I378" s="56"/>
      <c r="J378" s="56"/>
      <c r="R378" s="802"/>
      <c r="S378" s="802"/>
      <c r="T378" s="802"/>
      <c r="U378" s="802"/>
      <c r="V378" s="802"/>
      <c r="W378" s="802"/>
      <c r="X378" s="802"/>
      <c r="Y378" s="802"/>
      <c r="Z378" s="802"/>
      <c r="AA378" s="802"/>
      <c r="AB378" s="802"/>
      <c r="AC378" s="802"/>
      <c r="AD378" s="802"/>
      <c r="AE378" s="792"/>
      <c r="AF378" s="792"/>
    </row>
    <row r="379" spans="1:32" ht="16.95" hidden="1" customHeight="1">
      <c r="A379" s="34"/>
      <c r="B379" s="1867"/>
      <c r="C379" s="1868"/>
      <c r="D379" s="1869"/>
      <c r="E379" s="318" t="s">
        <v>95</v>
      </c>
      <c r="F379" s="60"/>
      <c r="G379" s="6" t="e">
        <f t="shared" si="104"/>
        <v>#DIV/0!</v>
      </c>
      <c r="H379" s="56"/>
      <c r="I379" s="56"/>
      <c r="J379" s="56"/>
      <c r="R379" s="802"/>
      <c r="S379" s="802"/>
      <c r="T379" s="802"/>
      <c r="U379" s="802"/>
      <c r="V379" s="802"/>
      <c r="W379" s="802"/>
      <c r="X379" s="802"/>
      <c r="Y379" s="802"/>
      <c r="Z379" s="802"/>
      <c r="AA379" s="802"/>
      <c r="AB379" s="802"/>
      <c r="AC379" s="802"/>
      <c r="AD379" s="802"/>
      <c r="AE379" s="792"/>
      <c r="AF379" s="792"/>
    </row>
    <row r="380" spans="1:32" ht="16.95" hidden="1" customHeight="1">
      <c r="A380" s="34"/>
      <c r="B380" s="1867"/>
      <c r="C380" s="1868"/>
      <c r="D380" s="1869"/>
      <c r="E380" s="318" t="s">
        <v>95</v>
      </c>
      <c r="F380" s="60"/>
      <c r="G380" s="6" t="e">
        <f t="shared" si="104"/>
        <v>#DIV/0!</v>
      </c>
      <c r="H380" s="56"/>
      <c r="I380" s="56"/>
      <c r="J380" s="56"/>
      <c r="R380" s="802"/>
      <c r="S380" s="802"/>
      <c r="T380" s="802"/>
      <c r="U380" s="802"/>
      <c r="V380" s="802"/>
      <c r="W380" s="802"/>
      <c r="X380" s="802"/>
      <c r="Y380" s="802"/>
      <c r="Z380" s="802"/>
      <c r="AA380" s="802"/>
      <c r="AB380" s="802"/>
      <c r="AC380" s="802"/>
      <c r="AD380" s="802"/>
      <c r="AE380" s="792"/>
      <c r="AF380" s="792"/>
    </row>
    <row r="381" spans="1:32" ht="16.95" hidden="1" customHeight="1">
      <c r="A381" s="34"/>
      <c r="B381" s="1867"/>
      <c r="C381" s="1868"/>
      <c r="D381" s="1869"/>
      <c r="E381" s="318" t="s">
        <v>95</v>
      </c>
      <c r="F381" s="60"/>
      <c r="G381" s="6" t="e">
        <f t="shared" si="104"/>
        <v>#DIV/0!</v>
      </c>
      <c r="H381" s="56"/>
      <c r="I381" s="56"/>
      <c r="J381" s="56"/>
      <c r="R381" s="802"/>
      <c r="S381" s="802"/>
      <c r="T381" s="802"/>
      <c r="U381" s="802"/>
      <c r="V381" s="802"/>
      <c r="W381" s="802"/>
      <c r="X381" s="802"/>
      <c r="Y381" s="802"/>
      <c r="Z381" s="802"/>
      <c r="AA381" s="802"/>
      <c r="AB381" s="802"/>
      <c r="AC381" s="802"/>
      <c r="AD381" s="802"/>
      <c r="AE381" s="792"/>
      <c r="AF381" s="792"/>
    </row>
    <row r="382" spans="1:32" ht="16.95" hidden="1" customHeight="1">
      <c r="A382" s="34"/>
      <c r="B382" s="1867"/>
      <c r="C382" s="1868"/>
      <c r="D382" s="1869"/>
      <c r="E382" s="318" t="s">
        <v>95</v>
      </c>
      <c r="F382" s="60"/>
      <c r="G382" s="6" t="e">
        <f t="shared" si="104"/>
        <v>#DIV/0!</v>
      </c>
      <c r="H382" s="56"/>
      <c r="I382" s="56"/>
      <c r="J382" s="56"/>
      <c r="R382" s="802"/>
      <c r="S382" s="802"/>
      <c r="T382" s="802"/>
      <c r="U382" s="802"/>
      <c r="V382" s="802"/>
      <c r="W382" s="802"/>
      <c r="X382" s="802"/>
      <c r="Y382" s="802"/>
      <c r="Z382" s="802"/>
      <c r="AA382" s="802"/>
      <c r="AB382" s="802"/>
      <c r="AC382" s="802"/>
      <c r="AD382" s="802"/>
      <c r="AE382" s="792"/>
      <c r="AF382" s="792"/>
    </row>
    <row r="383" spans="1:32" ht="16.95" hidden="1" customHeight="1">
      <c r="A383" s="34"/>
      <c r="B383" s="1867"/>
      <c r="C383" s="1868"/>
      <c r="D383" s="1869"/>
      <c r="E383" s="318" t="s">
        <v>95</v>
      </c>
      <c r="F383" s="60"/>
      <c r="G383" s="6" t="e">
        <f t="shared" si="104"/>
        <v>#DIV/0!</v>
      </c>
      <c r="H383" s="56"/>
      <c r="I383" s="56"/>
      <c r="J383" s="56"/>
      <c r="R383" s="802"/>
      <c r="S383" s="802"/>
      <c r="T383" s="802"/>
      <c r="U383" s="802"/>
      <c r="V383" s="802"/>
      <c r="W383" s="802"/>
      <c r="X383" s="802"/>
      <c r="Y383" s="802"/>
      <c r="Z383" s="802"/>
      <c r="AA383" s="802"/>
      <c r="AB383" s="802"/>
      <c r="AC383" s="802"/>
      <c r="AD383" s="802"/>
      <c r="AE383" s="792"/>
      <c r="AF383" s="792"/>
    </row>
    <row r="384" spans="1:32" ht="16.95" hidden="1" customHeight="1">
      <c r="A384" s="34"/>
      <c r="B384" s="1727"/>
      <c r="C384" s="1728"/>
      <c r="D384" s="1729"/>
      <c r="E384" s="75" t="s">
        <v>95</v>
      </c>
      <c r="F384" s="60"/>
      <c r="G384" s="6" t="e">
        <f t="shared" ref="G384:G387" si="106">H384/F384</f>
        <v>#DIV/0!</v>
      </c>
      <c r="H384" s="56"/>
      <c r="I384" s="56"/>
      <c r="J384" s="56"/>
      <c r="R384" s="802"/>
      <c r="S384" s="802"/>
      <c r="T384" s="802"/>
      <c r="U384" s="802"/>
      <c r="V384" s="802"/>
      <c r="W384" s="802"/>
      <c r="X384" s="802"/>
      <c r="Y384" s="802"/>
      <c r="Z384" s="802"/>
      <c r="AA384" s="802"/>
      <c r="AB384" s="802"/>
      <c r="AC384" s="802"/>
      <c r="AD384" s="802"/>
      <c r="AE384" s="792"/>
      <c r="AF384" s="792"/>
    </row>
    <row r="385" spans="1:32" ht="16.95" hidden="1" customHeight="1">
      <c r="A385" s="34"/>
      <c r="B385" s="1727"/>
      <c r="C385" s="1728"/>
      <c r="D385" s="1729"/>
      <c r="E385" s="75" t="s">
        <v>95</v>
      </c>
      <c r="F385" s="60"/>
      <c r="G385" s="6" t="e">
        <f t="shared" si="106"/>
        <v>#DIV/0!</v>
      </c>
      <c r="H385" s="56"/>
      <c r="I385" s="56"/>
      <c r="J385" s="56"/>
      <c r="R385" s="802"/>
      <c r="S385" s="802"/>
      <c r="T385" s="802"/>
      <c r="U385" s="802"/>
      <c r="V385" s="802"/>
      <c r="W385" s="802"/>
      <c r="X385" s="802"/>
      <c r="Y385" s="802"/>
      <c r="Z385" s="802"/>
      <c r="AA385" s="802"/>
      <c r="AB385" s="802"/>
      <c r="AC385" s="802"/>
      <c r="AD385" s="802"/>
      <c r="AE385" s="792"/>
      <c r="AF385" s="792"/>
    </row>
    <row r="386" spans="1:32" ht="16.95" hidden="1" customHeight="1">
      <c r="A386" s="34"/>
      <c r="B386" s="1727"/>
      <c r="C386" s="1728"/>
      <c r="D386" s="1729"/>
      <c r="E386" s="75" t="s">
        <v>95</v>
      </c>
      <c r="F386" s="60"/>
      <c r="G386" s="6" t="e">
        <f t="shared" si="106"/>
        <v>#DIV/0!</v>
      </c>
      <c r="H386" s="56"/>
      <c r="I386" s="56"/>
      <c r="J386" s="56"/>
      <c r="R386" s="802"/>
      <c r="S386" s="802"/>
      <c r="T386" s="802"/>
      <c r="U386" s="802"/>
      <c r="V386" s="802"/>
      <c r="W386" s="802"/>
      <c r="X386" s="802"/>
      <c r="Y386" s="802"/>
      <c r="Z386" s="802"/>
      <c r="AA386" s="802"/>
      <c r="AB386" s="802"/>
      <c r="AC386" s="802"/>
      <c r="AD386" s="802"/>
      <c r="AE386" s="792"/>
      <c r="AF386" s="792"/>
    </row>
    <row r="387" spans="1:32" ht="16.95" hidden="1" customHeight="1">
      <c r="A387" s="34"/>
      <c r="B387" s="1727"/>
      <c r="C387" s="1728"/>
      <c r="D387" s="1729"/>
      <c r="E387" s="75" t="s">
        <v>95</v>
      </c>
      <c r="F387" s="60"/>
      <c r="G387" s="6" t="e">
        <f t="shared" si="106"/>
        <v>#DIV/0!</v>
      </c>
      <c r="H387" s="56"/>
      <c r="I387" s="56"/>
      <c r="J387" s="56"/>
      <c r="R387" s="802"/>
      <c r="S387" s="802"/>
      <c r="T387" s="802"/>
      <c r="U387" s="802"/>
      <c r="V387" s="802"/>
      <c r="W387" s="802"/>
      <c r="X387" s="802"/>
      <c r="Y387" s="802"/>
      <c r="Z387" s="802"/>
      <c r="AA387" s="802"/>
      <c r="AB387" s="802"/>
      <c r="AC387" s="802"/>
      <c r="AD387" s="802"/>
      <c r="AE387" s="792"/>
      <c r="AF387" s="792"/>
    </row>
    <row r="388" spans="1:32" ht="16.95" hidden="1" customHeight="1">
      <c r="A388" s="34"/>
      <c r="B388" s="1727"/>
      <c r="C388" s="1728"/>
      <c r="D388" s="1729"/>
      <c r="E388" s="75" t="s">
        <v>95</v>
      </c>
      <c r="F388" s="60"/>
      <c r="G388" s="6" t="e">
        <f t="shared" si="104"/>
        <v>#DIV/0!</v>
      </c>
      <c r="H388" s="56"/>
      <c r="I388" s="56"/>
      <c r="J388" s="56"/>
      <c r="R388" s="802"/>
      <c r="S388" s="802"/>
      <c r="T388" s="802"/>
      <c r="U388" s="802"/>
      <c r="V388" s="802"/>
      <c r="W388" s="802"/>
      <c r="X388" s="802"/>
      <c r="Y388" s="802"/>
      <c r="Z388" s="802"/>
      <c r="AA388" s="802"/>
      <c r="AB388" s="802"/>
      <c r="AC388" s="802"/>
      <c r="AD388" s="802"/>
      <c r="AE388" s="792">
        <f t="shared" si="99"/>
        <v>0</v>
      </c>
      <c r="AF388" s="792">
        <f t="shared" si="100"/>
        <v>0</v>
      </c>
    </row>
    <row r="389" spans="1:32" ht="16.95" hidden="1" customHeight="1">
      <c r="A389" s="34"/>
      <c r="B389" s="1727"/>
      <c r="C389" s="1728"/>
      <c r="D389" s="1729"/>
      <c r="E389" s="75" t="s">
        <v>95</v>
      </c>
      <c r="F389" s="60"/>
      <c r="G389" s="6" t="e">
        <f t="shared" si="104"/>
        <v>#DIV/0!</v>
      </c>
      <c r="H389" s="56"/>
      <c r="I389" s="56"/>
      <c r="J389" s="56"/>
      <c r="R389" s="802"/>
      <c r="S389" s="802"/>
      <c r="T389" s="802"/>
      <c r="U389" s="802"/>
      <c r="V389" s="802"/>
      <c r="W389" s="802"/>
      <c r="X389" s="802"/>
      <c r="Y389" s="802"/>
      <c r="Z389" s="802"/>
      <c r="AA389" s="802"/>
      <c r="AB389" s="802"/>
      <c r="AC389" s="802"/>
      <c r="AD389" s="802"/>
      <c r="AE389" s="792">
        <f t="shared" si="99"/>
        <v>0</v>
      </c>
      <c r="AF389" s="792">
        <f t="shared" si="100"/>
        <v>0</v>
      </c>
    </row>
    <row r="390" spans="1:32" ht="16.95" hidden="1" customHeight="1" thickBot="1">
      <c r="A390" s="34"/>
      <c r="B390" s="1727"/>
      <c r="C390" s="1728"/>
      <c r="D390" s="1729"/>
      <c r="E390" s="75" t="s">
        <v>95</v>
      </c>
      <c r="F390" s="60"/>
      <c r="G390" s="6" t="e">
        <f t="shared" si="104"/>
        <v>#DIV/0!</v>
      </c>
      <c r="H390" s="56"/>
      <c r="I390" s="56"/>
      <c r="J390" s="56"/>
      <c r="R390" s="802"/>
      <c r="S390" s="802"/>
      <c r="T390" s="802"/>
      <c r="U390" s="802"/>
      <c r="V390" s="802"/>
      <c r="W390" s="802"/>
      <c r="X390" s="802"/>
      <c r="Y390" s="802"/>
      <c r="Z390" s="802"/>
      <c r="AA390" s="802"/>
      <c r="AB390" s="802"/>
      <c r="AC390" s="802"/>
      <c r="AD390" s="802"/>
      <c r="AE390" s="792">
        <f t="shared" si="99"/>
        <v>0</v>
      </c>
      <c r="AF390" s="792">
        <f t="shared" si="100"/>
        <v>0</v>
      </c>
    </row>
    <row r="391" spans="1:32" ht="20.399999999999999" customHeight="1" thickBot="1">
      <c r="A391" s="1823" t="s">
        <v>65</v>
      </c>
      <c r="B391" s="1824"/>
      <c r="C391" s="1824"/>
      <c r="D391" s="1824"/>
      <c r="E391" s="1824"/>
      <c r="F391" s="1824"/>
      <c r="G391" s="1825"/>
      <c r="H391" s="8">
        <f>H294+H333+H349+H357</f>
        <v>104000</v>
      </c>
      <c r="I391" s="8">
        <f t="shared" ref="I391:J391" si="107">I294+I333+I349+I357</f>
        <v>104000</v>
      </c>
      <c r="J391" s="8">
        <f t="shared" si="107"/>
        <v>104000</v>
      </c>
      <c r="R391" s="813"/>
      <c r="S391" s="798">
        <f>SUM(S295:S390)</f>
        <v>0</v>
      </c>
      <c r="T391" s="798">
        <f t="shared" ref="T391:AD391" si="108">SUM(T295:T390)</f>
        <v>0</v>
      </c>
      <c r="U391" s="798">
        <f t="shared" si="108"/>
        <v>0</v>
      </c>
      <c r="V391" s="798">
        <f t="shared" si="108"/>
        <v>0</v>
      </c>
      <c r="W391" s="798">
        <f t="shared" si="108"/>
        <v>0</v>
      </c>
      <c r="X391" s="798">
        <f t="shared" si="108"/>
        <v>0</v>
      </c>
      <c r="Y391" s="798">
        <f t="shared" si="108"/>
        <v>0</v>
      </c>
      <c r="Z391" s="798">
        <f t="shared" si="108"/>
        <v>0</v>
      </c>
      <c r="AA391" s="798">
        <f t="shared" si="108"/>
        <v>0</v>
      </c>
      <c r="AB391" s="798">
        <f t="shared" si="108"/>
        <v>0</v>
      </c>
      <c r="AC391" s="798">
        <f>SUM(AC295:AC390)</f>
        <v>0</v>
      </c>
      <c r="AD391" s="798">
        <f t="shared" si="108"/>
        <v>0</v>
      </c>
      <c r="AE391" s="798">
        <f>SUM(S391:AD391)</f>
        <v>0</v>
      </c>
      <c r="AF391" s="814">
        <f>H391-AE391</f>
        <v>104000</v>
      </c>
    </row>
    <row r="392" spans="1:32" ht="12" customHeight="1"/>
    <row r="393" spans="1:32" ht="21.9" hidden="1" customHeight="1">
      <c r="B393" s="1741" t="s">
        <v>143</v>
      </c>
      <c r="C393" s="1741"/>
      <c r="D393" s="1741"/>
      <c r="E393" s="1741"/>
      <c r="F393" s="1741"/>
      <c r="G393" s="1741"/>
      <c r="H393" s="1741"/>
      <c r="I393" s="1741"/>
      <c r="J393" s="1741"/>
    </row>
    <row r="394" spans="1:32" ht="23.1" hidden="1" customHeight="1">
      <c r="A394" s="1777" t="s">
        <v>106</v>
      </c>
      <c r="B394" s="1861" t="s">
        <v>77</v>
      </c>
      <c r="C394" s="1862"/>
      <c r="D394" s="1863"/>
      <c r="E394" s="1833" t="s">
        <v>82</v>
      </c>
      <c r="F394" s="1739" t="s">
        <v>35</v>
      </c>
      <c r="G394" s="1740" t="s">
        <v>111</v>
      </c>
      <c r="H394" s="1749" t="s">
        <v>104</v>
      </c>
      <c r="I394" s="1749"/>
      <c r="J394" s="1749"/>
    </row>
    <row r="395" spans="1:32" ht="23.1" hidden="1" customHeight="1">
      <c r="A395" s="1778"/>
      <c r="B395" s="1864"/>
      <c r="C395" s="1865"/>
      <c r="D395" s="1866"/>
      <c r="E395" s="1833"/>
      <c r="F395" s="1739"/>
      <c r="G395" s="1740"/>
      <c r="H395" s="44">
        <f>H14</f>
        <v>2024</v>
      </c>
      <c r="I395" s="44">
        <f t="shared" ref="I395:J395" si="109">I14</f>
        <v>2025</v>
      </c>
      <c r="J395" s="44">
        <f t="shared" si="109"/>
        <v>2026</v>
      </c>
    </row>
    <row r="396" spans="1:32" ht="16.05" hidden="1" customHeight="1">
      <c r="A396" s="12">
        <v>1</v>
      </c>
      <c r="B396" s="1745">
        <v>2</v>
      </c>
      <c r="C396" s="1745"/>
      <c r="D396" s="1745"/>
      <c r="E396" s="13">
        <v>3</v>
      </c>
      <c r="F396" s="13">
        <v>4</v>
      </c>
      <c r="G396" s="13">
        <v>5</v>
      </c>
      <c r="H396" s="15">
        <v>6</v>
      </c>
      <c r="I396" s="15">
        <v>7</v>
      </c>
      <c r="J396" s="15">
        <v>8</v>
      </c>
    </row>
    <row r="397" spans="1:32" ht="17.100000000000001" hidden="1" customHeight="1">
      <c r="A397" s="29">
        <v>1</v>
      </c>
      <c r="B397" s="1915" t="s">
        <v>144</v>
      </c>
      <c r="C397" s="1916"/>
      <c r="D397" s="1917"/>
      <c r="E397" s="19" t="s">
        <v>117</v>
      </c>
      <c r="F397" s="20" t="s">
        <v>117</v>
      </c>
      <c r="G397" s="21" t="s">
        <v>117</v>
      </c>
      <c r="H397" s="22"/>
      <c r="I397" s="22"/>
      <c r="J397" s="22"/>
    </row>
    <row r="398" spans="1:32" ht="17.100000000000001" hidden="1" customHeight="1">
      <c r="A398" s="27"/>
      <c r="B398" s="1918"/>
      <c r="C398" s="1919"/>
      <c r="D398" s="1920"/>
      <c r="E398" s="24" t="s">
        <v>96</v>
      </c>
      <c r="F398" s="28"/>
      <c r="G398" s="6" t="e">
        <f t="shared" ref="G398:G403" si="110">H398/F398</f>
        <v>#DIV/0!</v>
      </c>
      <c r="H398" s="6"/>
      <c r="I398" s="6"/>
      <c r="J398" s="6"/>
    </row>
    <row r="399" spans="1:32" ht="17.100000000000001" hidden="1" customHeight="1">
      <c r="A399" s="27"/>
      <c r="B399" s="1918"/>
      <c r="C399" s="1919"/>
      <c r="D399" s="1920"/>
      <c r="E399" s="24"/>
      <c r="F399" s="28"/>
      <c r="G399" s="6" t="e">
        <f t="shared" si="110"/>
        <v>#DIV/0!</v>
      </c>
      <c r="H399" s="6"/>
      <c r="I399" s="6"/>
      <c r="J399" s="6"/>
    </row>
    <row r="400" spans="1:32" ht="17.100000000000001" hidden="1" customHeight="1">
      <c r="A400" s="27"/>
      <c r="B400" s="1918" t="s">
        <v>66</v>
      </c>
      <c r="C400" s="1919"/>
      <c r="D400" s="1920"/>
      <c r="E400" s="24"/>
      <c r="F400" s="28"/>
      <c r="G400" s="6" t="e">
        <f t="shared" si="110"/>
        <v>#DIV/0!</v>
      </c>
      <c r="H400" s="6"/>
      <c r="I400" s="6"/>
      <c r="J400" s="6"/>
    </row>
    <row r="401" spans="1:32" ht="17.100000000000001" hidden="1" customHeight="1">
      <c r="A401" s="27"/>
      <c r="B401" s="1918"/>
      <c r="C401" s="1919"/>
      <c r="D401" s="1920"/>
      <c r="E401" s="24"/>
      <c r="F401" s="28"/>
      <c r="G401" s="6" t="e">
        <f>H401/F401</f>
        <v>#DIV/0!</v>
      </c>
      <c r="H401" s="6"/>
      <c r="I401" s="6"/>
      <c r="J401" s="6"/>
    </row>
    <row r="402" spans="1:32" ht="17.100000000000001" hidden="1" customHeight="1">
      <c r="A402" s="27"/>
      <c r="B402" s="1918" t="s">
        <v>67</v>
      </c>
      <c r="C402" s="1919"/>
      <c r="D402" s="1920"/>
      <c r="E402" s="24"/>
      <c r="F402" s="5"/>
      <c r="G402" s="6" t="e">
        <f t="shared" si="110"/>
        <v>#DIV/0!</v>
      </c>
      <c r="H402" s="6"/>
      <c r="I402" s="6"/>
      <c r="J402" s="6"/>
    </row>
    <row r="403" spans="1:32" ht="17.100000000000001" hidden="1" customHeight="1">
      <c r="A403" s="27"/>
      <c r="B403" s="1927" t="s">
        <v>68</v>
      </c>
      <c r="C403" s="1927"/>
      <c r="D403" s="1927"/>
      <c r="E403" s="24"/>
      <c r="F403" s="5"/>
      <c r="G403" s="6" t="e">
        <f t="shared" si="110"/>
        <v>#DIV/0!</v>
      </c>
      <c r="H403" s="6"/>
      <c r="I403" s="6"/>
      <c r="J403" s="6"/>
    </row>
    <row r="404" spans="1:32" ht="21.9" hidden="1" customHeight="1">
      <c r="A404" s="1823" t="s">
        <v>69</v>
      </c>
      <c r="B404" s="1824"/>
      <c r="C404" s="1824"/>
      <c r="D404" s="1824"/>
      <c r="E404" s="1824"/>
      <c r="F404" s="1824"/>
      <c r="G404" s="1825"/>
      <c r="H404" s="8">
        <f>SUM(H397:H403)</f>
        <v>0</v>
      </c>
      <c r="I404" s="8">
        <f>SUM(I397:I403)</f>
        <v>0</v>
      </c>
      <c r="J404" s="8">
        <f>SUM(J397:J403)</f>
        <v>0</v>
      </c>
    </row>
    <row r="405" spans="1:32" ht="10.5" hidden="1" customHeight="1"/>
    <row r="406" spans="1:32" ht="21" customHeight="1">
      <c r="B406" s="1741" t="s">
        <v>149</v>
      </c>
      <c r="C406" s="1741"/>
      <c r="D406" s="1741"/>
      <c r="E406" s="1741"/>
      <c r="F406" s="1741"/>
      <c r="G406" s="1741"/>
      <c r="H406" s="1741"/>
      <c r="I406" s="1741"/>
      <c r="J406" s="1741"/>
    </row>
    <row r="407" spans="1:32" ht="23.1" customHeight="1">
      <c r="A407" s="1777" t="s">
        <v>106</v>
      </c>
      <c r="B407" s="1861" t="s">
        <v>77</v>
      </c>
      <c r="C407" s="1862"/>
      <c r="D407" s="1863"/>
      <c r="E407" s="1833" t="s">
        <v>82</v>
      </c>
      <c r="F407" s="1739" t="s">
        <v>35</v>
      </c>
      <c r="G407" s="1740" t="s">
        <v>111</v>
      </c>
      <c r="H407" s="1749" t="s">
        <v>104</v>
      </c>
      <c r="I407" s="1749"/>
      <c r="J407" s="1749"/>
    </row>
    <row r="408" spans="1:32" ht="23.1" customHeight="1">
      <c r="A408" s="1778"/>
      <c r="B408" s="1864"/>
      <c r="C408" s="1865"/>
      <c r="D408" s="1866"/>
      <c r="E408" s="1833"/>
      <c r="F408" s="1739"/>
      <c r="G408" s="1740"/>
      <c r="H408" s="44">
        <f>H14</f>
        <v>2024</v>
      </c>
      <c r="I408" s="44">
        <f t="shared" ref="I408:J408" si="111">I14</f>
        <v>2025</v>
      </c>
      <c r="J408" s="44">
        <f t="shared" si="111"/>
        <v>2026</v>
      </c>
      <c r="R408" s="1760" t="s">
        <v>624</v>
      </c>
      <c r="S408" s="1761"/>
      <c r="T408" s="1761"/>
      <c r="U408" s="1761"/>
      <c r="V408" s="1761"/>
      <c r="W408" s="1761"/>
      <c r="X408" s="1761"/>
      <c r="Y408" s="1761"/>
      <c r="Z408" s="1761"/>
      <c r="AA408" s="1761"/>
      <c r="AB408" s="1761"/>
      <c r="AC408" s="1761"/>
      <c r="AD408" s="1762"/>
      <c r="AE408" s="810" t="s">
        <v>336</v>
      </c>
      <c r="AF408" s="811" t="s">
        <v>620</v>
      </c>
    </row>
    <row r="409" spans="1:32" ht="16.05" customHeight="1">
      <c r="A409" s="12">
        <v>1</v>
      </c>
      <c r="B409" s="1745">
        <v>2</v>
      </c>
      <c r="C409" s="1745"/>
      <c r="D409" s="1745"/>
      <c r="E409" s="13">
        <v>3</v>
      </c>
      <c r="F409" s="13">
        <v>4</v>
      </c>
      <c r="G409" s="13">
        <v>5</v>
      </c>
      <c r="H409" s="15">
        <v>6</v>
      </c>
      <c r="I409" s="15">
        <v>7</v>
      </c>
      <c r="J409" s="15">
        <v>8</v>
      </c>
      <c r="R409" s="816"/>
      <c r="S409" s="816"/>
      <c r="T409" s="816"/>
      <c r="U409" s="816"/>
      <c r="V409" s="816"/>
      <c r="W409" s="816"/>
      <c r="X409" s="816"/>
      <c r="Y409" s="816"/>
      <c r="Z409" s="816"/>
      <c r="AA409" s="816"/>
      <c r="AB409" s="816"/>
      <c r="AC409" s="816"/>
      <c r="AD409" s="816"/>
      <c r="AE409" s="802"/>
      <c r="AF409" s="802"/>
    </row>
    <row r="410" spans="1:32" ht="17.100000000000001" customHeight="1">
      <c r="A410" s="1422">
        <v>1</v>
      </c>
      <c r="B410" s="1918"/>
      <c r="C410" s="1919"/>
      <c r="D410" s="1920"/>
      <c r="E410" s="24" t="s">
        <v>96</v>
      </c>
      <c r="F410" s="28"/>
      <c r="G410" s="6" t="e">
        <f t="shared" ref="G410:G525" si="112">H410/F410</f>
        <v>#DIV/0!</v>
      </c>
      <c r="H410" s="30"/>
      <c r="I410" s="30"/>
      <c r="J410" s="30"/>
      <c r="R410" s="802"/>
      <c r="S410" s="802"/>
      <c r="T410" s="802"/>
      <c r="U410" s="802"/>
      <c r="V410" s="802"/>
      <c r="W410" s="802"/>
      <c r="X410" s="802"/>
      <c r="Y410" s="802"/>
      <c r="Z410" s="802"/>
      <c r="AA410" s="802"/>
      <c r="AB410" s="802"/>
      <c r="AC410" s="802"/>
      <c r="AD410" s="802"/>
      <c r="AE410" s="792">
        <f t="shared" ref="AE410:AE411" si="113">SUM(S410:AD410)</f>
        <v>0</v>
      </c>
      <c r="AF410" s="792">
        <f t="shared" ref="AF410:AF411" si="114">J410-AE410</f>
        <v>0</v>
      </c>
    </row>
    <row r="411" spans="1:32" ht="17.100000000000001" customHeight="1">
      <c r="A411" s="18">
        <v>2</v>
      </c>
      <c r="B411" s="1713" t="s">
        <v>965</v>
      </c>
      <c r="C411" s="1714"/>
      <c r="D411" s="1715"/>
      <c r="E411" s="19" t="s">
        <v>117</v>
      </c>
      <c r="F411" s="20" t="s">
        <v>117</v>
      </c>
      <c r="G411" s="21" t="s">
        <v>117</v>
      </c>
      <c r="H411" s="26">
        <f>SUM(H412:H421)</f>
        <v>44300</v>
      </c>
      <c r="I411" s="26">
        <f t="shared" ref="I411:J411" si="115">SUM(I412:I421)</f>
        <v>0</v>
      </c>
      <c r="J411" s="26">
        <f t="shared" si="115"/>
        <v>0</v>
      </c>
      <c r="R411" s="802"/>
      <c r="S411" s="802"/>
      <c r="T411" s="802"/>
      <c r="U411" s="802"/>
      <c r="V411" s="802"/>
      <c r="W411" s="802"/>
      <c r="X411" s="802"/>
      <c r="Y411" s="802"/>
      <c r="Z411" s="802"/>
      <c r="AA411" s="802"/>
      <c r="AB411" s="802"/>
      <c r="AC411" s="802"/>
      <c r="AD411" s="802"/>
      <c r="AE411" s="792">
        <f t="shared" si="113"/>
        <v>0</v>
      </c>
      <c r="AF411" s="792">
        <f t="shared" si="114"/>
        <v>0</v>
      </c>
    </row>
    <row r="412" spans="1:32" ht="17.100000000000001" customHeight="1">
      <c r="A412" s="27"/>
      <c r="B412" s="1727" t="s">
        <v>1128</v>
      </c>
      <c r="C412" s="1728"/>
      <c r="D412" s="1729"/>
      <c r="E412" s="75" t="s">
        <v>96</v>
      </c>
      <c r="F412" s="80">
        <v>1</v>
      </c>
      <c r="G412" s="6">
        <f t="shared" si="112"/>
        <v>44300</v>
      </c>
      <c r="H412" s="56">
        <v>44300</v>
      </c>
      <c r="I412" s="56"/>
      <c r="J412" s="56"/>
      <c r="R412" s="802"/>
      <c r="S412" s="802"/>
      <c r="T412" s="802"/>
      <c r="U412" s="802"/>
      <c r="V412" s="802"/>
      <c r="W412" s="802"/>
      <c r="X412" s="802"/>
      <c r="Y412" s="802"/>
      <c r="Z412" s="802"/>
      <c r="AA412" s="802"/>
      <c r="AB412" s="802"/>
      <c r="AC412" s="802"/>
      <c r="AD412" s="802"/>
      <c r="AE412" s="792">
        <f t="shared" ref="AE412:AE525" si="116">SUM(S412:AD412)</f>
        <v>0</v>
      </c>
      <c r="AF412" s="792">
        <f t="shared" ref="AF412:AF525" si="117">J412-AE412</f>
        <v>0</v>
      </c>
    </row>
    <row r="413" spans="1:32" ht="17.100000000000001" customHeight="1">
      <c r="A413" s="27"/>
      <c r="B413" s="1727"/>
      <c r="C413" s="1728"/>
      <c r="D413" s="1729"/>
      <c r="E413" s="75" t="s">
        <v>96</v>
      </c>
      <c r="F413" s="80"/>
      <c r="G413" s="6" t="e">
        <f t="shared" si="112"/>
        <v>#DIV/0!</v>
      </c>
      <c r="H413" s="56"/>
      <c r="I413" s="56"/>
      <c r="J413" s="56"/>
      <c r="R413" s="802"/>
      <c r="S413" s="802"/>
      <c r="T413" s="802"/>
      <c r="U413" s="802"/>
      <c r="V413" s="802"/>
      <c r="W413" s="802"/>
      <c r="X413" s="802"/>
      <c r="Y413" s="802"/>
      <c r="Z413" s="802"/>
      <c r="AA413" s="802"/>
      <c r="AB413" s="802"/>
      <c r="AC413" s="802"/>
      <c r="AD413" s="802"/>
      <c r="AE413" s="792"/>
      <c r="AF413" s="792"/>
    </row>
    <row r="414" spans="1:32" ht="17.100000000000001" hidden="1" customHeight="1">
      <c r="A414" s="27"/>
      <c r="B414" s="1727"/>
      <c r="C414" s="1728"/>
      <c r="D414" s="1729"/>
      <c r="E414" s="75" t="s">
        <v>96</v>
      </c>
      <c r="F414" s="80"/>
      <c r="G414" s="6" t="e">
        <f t="shared" si="112"/>
        <v>#DIV/0!</v>
      </c>
      <c r="H414" s="56"/>
      <c r="I414" s="56"/>
      <c r="J414" s="56"/>
      <c r="R414" s="802"/>
      <c r="S414" s="802"/>
      <c r="T414" s="802"/>
      <c r="U414" s="802"/>
      <c r="V414" s="802"/>
      <c r="W414" s="802"/>
      <c r="X414" s="802"/>
      <c r="Y414" s="802"/>
      <c r="Z414" s="802"/>
      <c r="AA414" s="802"/>
      <c r="AB414" s="802"/>
      <c r="AC414" s="802"/>
      <c r="AD414" s="802"/>
      <c r="AE414" s="792"/>
      <c r="AF414" s="792"/>
    </row>
    <row r="415" spans="1:32" ht="17.100000000000001" hidden="1" customHeight="1">
      <c r="A415" s="27"/>
      <c r="B415" s="1727"/>
      <c r="C415" s="1728"/>
      <c r="D415" s="1729"/>
      <c r="E415" s="75" t="s">
        <v>96</v>
      </c>
      <c r="F415" s="80"/>
      <c r="G415" s="6" t="e">
        <f t="shared" si="112"/>
        <v>#DIV/0!</v>
      </c>
      <c r="H415" s="56"/>
      <c r="I415" s="56"/>
      <c r="J415" s="56"/>
      <c r="R415" s="802"/>
      <c r="S415" s="802"/>
      <c r="T415" s="802"/>
      <c r="U415" s="802"/>
      <c r="V415" s="802"/>
      <c r="W415" s="802"/>
      <c r="X415" s="802"/>
      <c r="Y415" s="802"/>
      <c r="Z415" s="802"/>
      <c r="AA415" s="802"/>
      <c r="AB415" s="802"/>
      <c r="AC415" s="802"/>
      <c r="AD415" s="802"/>
      <c r="AE415" s="792"/>
      <c r="AF415" s="792"/>
    </row>
    <row r="416" spans="1:32" ht="17.100000000000001" hidden="1" customHeight="1">
      <c r="A416" s="27"/>
      <c r="B416" s="1727"/>
      <c r="C416" s="1728"/>
      <c r="D416" s="1729"/>
      <c r="E416" s="75" t="s">
        <v>96</v>
      </c>
      <c r="F416" s="80"/>
      <c r="G416" s="6" t="e">
        <f t="shared" si="112"/>
        <v>#DIV/0!</v>
      </c>
      <c r="H416" s="56"/>
      <c r="I416" s="56"/>
      <c r="J416" s="56"/>
      <c r="R416" s="802"/>
      <c r="S416" s="802"/>
      <c r="T416" s="802"/>
      <c r="U416" s="802"/>
      <c r="V416" s="802"/>
      <c r="W416" s="802"/>
      <c r="X416" s="802"/>
      <c r="Y416" s="802"/>
      <c r="Z416" s="802"/>
      <c r="AA416" s="802"/>
      <c r="AB416" s="802"/>
      <c r="AC416" s="802"/>
      <c r="AD416" s="802"/>
      <c r="AE416" s="792"/>
      <c r="AF416" s="792"/>
    </row>
    <row r="417" spans="1:32" ht="17.100000000000001" hidden="1" customHeight="1">
      <c r="A417" s="27"/>
      <c r="B417" s="1727"/>
      <c r="C417" s="1728"/>
      <c r="D417" s="1729"/>
      <c r="E417" s="75" t="s">
        <v>96</v>
      </c>
      <c r="F417" s="80"/>
      <c r="G417" s="6" t="e">
        <f t="shared" si="112"/>
        <v>#DIV/0!</v>
      </c>
      <c r="H417" s="56"/>
      <c r="I417" s="56"/>
      <c r="J417" s="56"/>
      <c r="R417" s="802"/>
      <c r="S417" s="802"/>
      <c r="T417" s="802"/>
      <c r="U417" s="802"/>
      <c r="V417" s="802"/>
      <c r="W417" s="802"/>
      <c r="X417" s="802"/>
      <c r="Y417" s="802"/>
      <c r="Z417" s="802"/>
      <c r="AA417" s="802"/>
      <c r="AB417" s="802"/>
      <c r="AC417" s="802"/>
      <c r="AD417" s="802"/>
      <c r="AE417" s="792"/>
      <c r="AF417" s="792"/>
    </row>
    <row r="418" spans="1:32" ht="17.100000000000001" hidden="1" customHeight="1">
      <c r="A418" s="27"/>
      <c r="B418" s="1727"/>
      <c r="C418" s="1728"/>
      <c r="D418" s="1729"/>
      <c r="E418" s="75" t="s">
        <v>96</v>
      </c>
      <c r="F418" s="80"/>
      <c r="G418" s="6" t="e">
        <f t="shared" si="112"/>
        <v>#DIV/0!</v>
      </c>
      <c r="H418" s="56"/>
      <c r="I418" s="56"/>
      <c r="J418" s="56"/>
      <c r="R418" s="802"/>
      <c r="S418" s="802"/>
      <c r="T418" s="802"/>
      <c r="U418" s="802"/>
      <c r="V418" s="802"/>
      <c r="W418" s="802"/>
      <c r="X418" s="802"/>
      <c r="Y418" s="802"/>
      <c r="Z418" s="802"/>
      <c r="AA418" s="802"/>
      <c r="AB418" s="802"/>
      <c r="AC418" s="802"/>
      <c r="AD418" s="802"/>
      <c r="AE418" s="792"/>
      <c r="AF418" s="792"/>
    </row>
    <row r="419" spans="1:32" ht="17.100000000000001" hidden="1" customHeight="1">
      <c r="A419" s="27"/>
      <c r="B419" s="1727"/>
      <c r="C419" s="1728"/>
      <c r="D419" s="1729"/>
      <c r="E419" s="75" t="s">
        <v>96</v>
      </c>
      <c r="F419" s="80"/>
      <c r="G419" s="6" t="e">
        <f t="shared" si="112"/>
        <v>#DIV/0!</v>
      </c>
      <c r="H419" s="56"/>
      <c r="I419" s="56"/>
      <c r="J419" s="56"/>
      <c r="R419" s="802"/>
      <c r="S419" s="802"/>
      <c r="T419" s="802"/>
      <c r="U419" s="802"/>
      <c r="V419" s="802"/>
      <c r="W419" s="802"/>
      <c r="X419" s="802"/>
      <c r="Y419" s="802"/>
      <c r="Z419" s="802"/>
      <c r="AA419" s="802"/>
      <c r="AB419" s="802"/>
      <c r="AC419" s="802"/>
      <c r="AD419" s="802"/>
      <c r="AE419" s="792">
        <f t="shared" si="116"/>
        <v>0</v>
      </c>
      <c r="AF419" s="792">
        <f t="shared" si="117"/>
        <v>0</v>
      </c>
    </row>
    <row r="420" spans="1:32" ht="17.100000000000001" hidden="1" customHeight="1">
      <c r="A420" s="27"/>
      <c r="B420" s="1727"/>
      <c r="C420" s="1728"/>
      <c r="D420" s="1729"/>
      <c r="E420" s="75" t="s">
        <v>96</v>
      </c>
      <c r="F420" s="80"/>
      <c r="G420" s="6" t="e">
        <f t="shared" si="112"/>
        <v>#DIV/0!</v>
      </c>
      <c r="H420" s="56"/>
      <c r="I420" s="56"/>
      <c r="J420" s="56"/>
      <c r="R420" s="802"/>
      <c r="S420" s="802"/>
      <c r="T420" s="802"/>
      <c r="U420" s="802"/>
      <c r="V420" s="802"/>
      <c r="W420" s="802"/>
      <c r="X420" s="802"/>
      <c r="Y420" s="802"/>
      <c r="Z420" s="802"/>
      <c r="AA420" s="802"/>
      <c r="AB420" s="802"/>
      <c r="AC420" s="802"/>
      <c r="AD420" s="802"/>
      <c r="AE420" s="792">
        <f t="shared" si="116"/>
        <v>0</v>
      </c>
      <c r="AF420" s="792">
        <f t="shared" si="117"/>
        <v>0</v>
      </c>
    </row>
    <row r="421" spans="1:32" ht="17.100000000000001" hidden="1" customHeight="1">
      <c r="A421" s="27"/>
      <c r="B421" s="1727"/>
      <c r="C421" s="1728"/>
      <c r="D421" s="1729"/>
      <c r="E421" s="75" t="s">
        <v>96</v>
      </c>
      <c r="F421" s="80"/>
      <c r="G421" s="6" t="e">
        <f>H421/F421</f>
        <v>#DIV/0!</v>
      </c>
      <c r="H421" s="56"/>
      <c r="I421" s="56"/>
      <c r="J421" s="56"/>
      <c r="R421" s="802"/>
      <c r="S421" s="802"/>
      <c r="T421" s="802"/>
      <c r="U421" s="802"/>
      <c r="V421" s="802"/>
      <c r="W421" s="802"/>
      <c r="X421" s="802"/>
      <c r="Y421" s="802"/>
      <c r="Z421" s="802"/>
      <c r="AA421" s="802"/>
      <c r="AB421" s="802"/>
      <c r="AC421" s="802"/>
      <c r="AD421" s="802"/>
      <c r="AE421" s="792">
        <f t="shared" si="116"/>
        <v>0</v>
      </c>
      <c r="AF421" s="792">
        <f t="shared" si="117"/>
        <v>0</v>
      </c>
    </row>
    <row r="422" spans="1:32" ht="17.100000000000001" customHeight="1">
      <c r="A422" s="18">
        <v>3</v>
      </c>
      <c r="B422" s="1876" t="s">
        <v>830</v>
      </c>
      <c r="C422" s="1877"/>
      <c r="D422" s="1878"/>
      <c r="E422" s="19" t="s">
        <v>117</v>
      </c>
      <c r="F422" s="20" t="s">
        <v>117</v>
      </c>
      <c r="G422" s="21" t="s">
        <v>117</v>
      </c>
      <c r="H422" s="26">
        <f>SUM(H423:H453)</f>
        <v>114434.33</v>
      </c>
      <c r="I422" s="26">
        <f t="shared" ref="I422:J422" si="118">SUM(I423:I453)</f>
        <v>250000</v>
      </c>
      <c r="J422" s="26">
        <f t="shared" si="118"/>
        <v>250000</v>
      </c>
      <c r="R422" s="802"/>
      <c r="S422" s="802"/>
      <c r="T422" s="802"/>
      <c r="U422" s="802"/>
      <c r="V422" s="802"/>
      <c r="W422" s="802"/>
      <c r="X422" s="802"/>
      <c r="Y422" s="802"/>
      <c r="Z422" s="802"/>
      <c r="AA422" s="802"/>
      <c r="AB422" s="802"/>
      <c r="AC422" s="802"/>
      <c r="AD422" s="802"/>
      <c r="AE422" s="792">
        <f t="shared" si="116"/>
        <v>0</v>
      </c>
      <c r="AF422" s="792">
        <f t="shared" si="117"/>
        <v>250000</v>
      </c>
    </row>
    <row r="423" spans="1:32" ht="17.100000000000001" customHeight="1">
      <c r="A423" s="27"/>
      <c r="B423" s="1928" t="s">
        <v>1097</v>
      </c>
      <c r="C423" s="1928"/>
      <c r="D423" s="1928"/>
      <c r="E423" s="75" t="s">
        <v>96</v>
      </c>
      <c r="F423" s="60">
        <v>1</v>
      </c>
      <c r="G423" s="6">
        <f t="shared" si="112"/>
        <v>14741</v>
      </c>
      <c r="H423" s="56">
        <f>250000-8595-105000-59940-61724</f>
        <v>14741</v>
      </c>
      <c r="I423" s="56">
        <v>250000</v>
      </c>
      <c r="J423" s="56">
        <v>250000</v>
      </c>
      <c r="R423" s="802"/>
      <c r="S423" s="802"/>
      <c r="T423" s="802"/>
      <c r="U423" s="802"/>
      <c r="V423" s="802"/>
      <c r="W423" s="802"/>
      <c r="X423" s="802"/>
      <c r="Y423" s="802"/>
      <c r="Z423" s="802"/>
      <c r="AA423" s="802"/>
      <c r="AB423" s="802"/>
      <c r="AC423" s="802"/>
      <c r="AD423" s="802"/>
      <c r="AE423" s="792">
        <f t="shared" si="116"/>
        <v>0</v>
      </c>
      <c r="AF423" s="792">
        <f t="shared" si="117"/>
        <v>250000</v>
      </c>
    </row>
    <row r="424" spans="1:32" ht="17.100000000000001" customHeight="1">
      <c r="A424" s="27"/>
      <c r="B424" s="1928" t="s">
        <v>1098</v>
      </c>
      <c r="C424" s="1928"/>
      <c r="D424" s="1928"/>
      <c r="E424" s="75" t="s">
        <v>96</v>
      </c>
      <c r="F424" s="60">
        <v>3</v>
      </c>
      <c r="G424" s="6">
        <f t="shared" si="112"/>
        <v>2865</v>
      </c>
      <c r="H424" s="56">
        <v>8595</v>
      </c>
      <c r="I424" s="56"/>
      <c r="J424" s="56"/>
      <c r="R424" s="802"/>
      <c r="S424" s="802"/>
      <c r="T424" s="802"/>
      <c r="U424" s="802"/>
      <c r="V424" s="802"/>
      <c r="W424" s="802"/>
      <c r="X424" s="802"/>
      <c r="Y424" s="802"/>
      <c r="Z424" s="802"/>
      <c r="AA424" s="802"/>
      <c r="AB424" s="802"/>
      <c r="AC424" s="802"/>
      <c r="AD424" s="802"/>
      <c r="AE424" s="792"/>
      <c r="AF424" s="792"/>
    </row>
    <row r="425" spans="1:32" ht="17.100000000000001" customHeight="1">
      <c r="A425" s="27"/>
      <c r="B425" s="1928" t="s">
        <v>1099</v>
      </c>
      <c r="C425" s="1928"/>
      <c r="D425" s="1928"/>
      <c r="E425" s="75" t="s">
        <v>96</v>
      </c>
      <c r="F425" s="60">
        <v>5</v>
      </c>
      <c r="G425" s="6">
        <f t="shared" si="112"/>
        <v>7389.6660000000002</v>
      </c>
      <c r="H425" s="56">
        <f>108772.33-10100-61724</f>
        <v>36948.33</v>
      </c>
      <c r="I425" s="56"/>
      <c r="J425" s="56"/>
      <c r="R425" s="802"/>
      <c r="S425" s="802"/>
      <c r="T425" s="802"/>
      <c r="U425" s="802"/>
      <c r="V425" s="802"/>
      <c r="W425" s="802"/>
      <c r="X425" s="802"/>
      <c r="Y425" s="802"/>
      <c r="Z425" s="802"/>
      <c r="AA425" s="802"/>
      <c r="AB425" s="802"/>
      <c r="AC425" s="802"/>
      <c r="AD425" s="802"/>
      <c r="AE425" s="792"/>
      <c r="AF425" s="792"/>
    </row>
    <row r="426" spans="1:32" ht="17.100000000000001" customHeight="1">
      <c r="A426" s="27"/>
      <c r="B426" s="1929" t="s">
        <v>1127</v>
      </c>
      <c r="C426" s="1930"/>
      <c r="D426" s="1930"/>
      <c r="E426" s="75" t="s">
        <v>96</v>
      </c>
      <c r="F426" s="60">
        <v>3</v>
      </c>
      <c r="G426" s="6">
        <f t="shared" si="112"/>
        <v>2783.3333333333335</v>
      </c>
      <c r="H426" s="56">
        <v>8350</v>
      </c>
      <c r="I426" s="56"/>
      <c r="J426" s="56"/>
      <c r="R426" s="802"/>
      <c r="S426" s="802"/>
      <c r="T426" s="802"/>
      <c r="U426" s="802"/>
      <c r="V426" s="802"/>
      <c r="W426" s="802"/>
      <c r="X426" s="802"/>
      <c r="Y426" s="802"/>
      <c r="Z426" s="802"/>
      <c r="AA426" s="802"/>
      <c r="AB426" s="802"/>
      <c r="AC426" s="802"/>
      <c r="AD426" s="802"/>
      <c r="AE426" s="792"/>
      <c r="AF426" s="792"/>
    </row>
    <row r="427" spans="1:32" ht="17.100000000000001" customHeight="1">
      <c r="A427" s="27"/>
      <c r="B427" s="1712" t="s">
        <v>1129</v>
      </c>
      <c r="C427" s="1712"/>
      <c r="D427" s="1712"/>
      <c r="E427" s="75" t="s">
        <v>96</v>
      </c>
      <c r="F427" s="60">
        <v>5</v>
      </c>
      <c r="G427" s="6">
        <f t="shared" si="112"/>
        <v>3940</v>
      </c>
      <c r="H427" s="56">
        <v>19700</v>
      </c>
      <c r="I427" s="56"/>
      <c r="J427" s="56"/>
      <c r="R427" s="802"/>
      <c r="S427" s="802"/>
      <c r="T427" s="802"/>
      <c r="U427" s="802"/>
      <c r="V427" s="802"/>
      <c r="W427" s="802"/>
      <c r="X427" s="802"/>
      <c r="Y427" s="802"/>
      <c r="Z427" s="802"/>
      <c r="AA427" s="802"/>
      <c r="AB427" s="802"/>
      <c r="AC427" s="802"/>
      <c r="AD427" s="802"/>
      <c r="AE427" s="792"/>
      <c r="AF427" s="792"/>
    </row>
    <row r="428" spans="1:32" ht="17.100000000000001" customHeight="1">
      <c r="A428" s="27"/>
      <c r="B428" s="1712" t="s">
        <v>1091</v>
      </c>
      <c r="C428" s="1712"/>
      <c r="D428" s="1712"/>
      <c r="E428" s="75" t="s">
        <v>96</v>
      </c>
      <c r="F428" s="60">
        <v>2</v>
      </c>
      <c r="G428" s="6">
        <f t="shared" si="112"/>
        <v>13050</v>
      </c>
      <c r="H428" s="56">
        <v>26100</v>
      </c>
      <c r="I428" s="56"/>
      <c r="J428" s="56"/>
      <c r="R428" s="802"/>
      <c r="S428" s="802"/>
      <c r="T428" s="802"/>
      <c r="U428" s="802"/>
      <c r="V428" s="802"/>
      <c r="W428" s="802"/>
      <c r="X428" s="802"/>
      <c r="Y428" s="802"/>
      <c r="Z428" s="802"/>
      <c r="AA428" s="802"/>
      <c r="AB428" s="802"/>
      <c r="AC428" s="802"/>
      <c r="AD428" s="802"/>
      <c r="AE428" s="792"/>
      <c r="AF428" s="792"/>
    </row>
    <row r="429" spans="1:32" ht="17.100000000000001" hidden="1" customHeight="1">
      <c r="A429" s="27"/>
      <c r="B429" s="1712"/>
      <c r="C429" s="1712"/>
      <c r="D429" s="1712"/>
      <c r="E429" s="75" t="s">
        <v>96</v>
      </c>
      <c r="F429" s="60"/>
      <c r="G429" s="6" t="e">
        <f t="shared" si="112"/>
        <v>#DIV/0!</v>
      </c>
      <c r="H429" s="56"/>
      <c r="I429" s="56"/>
      <c r="J429" s="56"/>
      <c r="R429" s="802"/>
      <c r="S429" s="802"/>
      <c r="T429" s="802"/>
      <c r="U429" s="802"/>
      <c r="V429" s="802"/>
      <c r="W429" s="802"/>
      <c r="X429" s="802"/>
      <c r="Y429" s="802"/>
      <c r="Z429" s="802"/>
      <c r="AA429" s="802"/>
      <c r="AB429" s="802"/>
      <c r="AC429" s="802"/>
      <c r="AD429" s="802"/>
      <c r="AE429" s="792"/>
      <c r="AF429" s="792"/>
    </row>
    <row r="430" spans="1:32" ht="17.100000000000001" hidden="1" customHeight="1">
      <c r="A430" s="27"/>
      <c r="B430" s="1712"/>
      <c r="C430" s="1712"/>
      <c r="D430" s="1712"/>
      <c r="E430" s="75" t="s">
        <v>96</v>
      </c>
      <c r="F430" s="60"/>
      <c r="G430" s="6" t="e">
        <f t="shared" si="112"/>
        <v>#DIV/0!</v>
      </c>
      <c r="H430" s="56"/>
      <c r="I430" s="56"/>
      <c r="J430" s="56"/>
      <c r="R430" s="802"/>
      <c r="S430" s="802"/>
      <c r="T430" s="802"/>
      <c r="U430" s="802"/>
      <c r="V430" s="802"/>
      <c r="W430" s="802"/>
      <c r="X430" s="802"/>
      <c r="Y430" s="802"/>
      <c r="Z430" s="802"/>
      <c r="AA430" s="802"/>
      <c r="AB430" s="802"/>
      <c r="AC430" s="802"/>
      <c r="AD430" s="802"/>
      <c r="AE430" s="792"/>
      <c r="AF430" s="792"/>
    </row>
    <row r="431" spans="1:32" ht="17.100000000000001" hidden="1" customHeight="1">
      <c r="A431" s="27"/>
      <c r="B431" s="1712"/>
      <c r="C431" s="1712"/>
      <c r="D431" s="1712"/>
      <c r="E431" s="75" t="s">
        <v>96</v>
      </c>
      <c r="F431" s="60"/>
      <c r="G431" s="6" t="e">
        <f t="shared" si="112"/>
        <v>#DIV/0!</v>
      </c>
      <c r="H431" s="56"/>
      <c r="I431" s="56"/>
      <c r="J431" s="56"/>
      <c r="R431" s="802"/>
      <c r="S431" s="802"/>
      <c r="T431" s="802"/>
      <c r="U431" s="802"/>
      <c r="V431" s="802"/>
      <c r="W431" s="802"/>
      <c r="X431" s="802"/>
      <c r="Y431" s="802"/>
      <c r="Z431" s="802"/>
      <c r="AA431" s="802"/>
      <c r="AB431" s="802"/>
      <c r="AC431" s="802"/>
      <c r="AD431" s="802"/>
      <c r="AE431" s="792"/>
      <c r="AF431" s="792"/>
    </row>
    <row r="432" spans="1:32" ht="17.100000000000001" hidden="1" customHeight="1">
      <c r="A432" s="27"/>
      <c r="B432" s="1712"/>
      <c r="C432" s="1712"/>
      <c r="D432" s="1712"/>
      <c r="E432" s="75" t="s">
        <v>96</v>
      </c>
      <c r="F432" s="60"/>
      <c r="G432" s="6" t="e">
        <f t="shared" si="112"/>
        <v>#DIV/0!</v>
      </c>
      <c r="H432" s="56"/>
      <c r="I432" s="56"/>
      <c r="J432" s="56"/>
      <c r="R432" s="802"/>
      <c r="S432" s="802"/>
      <c r="T432" s="802"/>
      <c r="U432" s="802"/>
      <c r="V432" s="802"/>
      <c r="W432" s="802"/>
      <c r="X432" s="802"/>
      <c r="Y432" s="802"/>
      <c r="Z432" s="802"/>
      <c r="AA432" s="802"/>
      <c r="AB432" s="802"/>
      <c r="AC432" s="802"/>
      <c r="AD432" s="802"/>
      <c r="AE432" s="792"/>
      <c r="AF432" s="792"/>
    </row>
    <row r="433" spans="1:32" ht="17.100000000000001" hidden="1" customHeight="1">
      <c r="A433" s="27"/>
      <c r="B433" s="1712"/>
      <c r="C433" s="1712"/>
      <c r="D433" s="1712"/>
      <c r="E433" s="75" t="s">
        <v>96</v>
      </c>
      <c r="F433" s="60"/>
      <c r="G433" s="6" t="e">
        <f t="shared" si="112"/>
        <v>#DIV/0!</v>
      </c>
      <c r="H433" s="56"/>
      <c r="I433" s="56"/>
      <c r="J433" s="56"/>
      <c r="R433" s="802"/>
      <c r="S433" s="802"/>
      <c r="T433" s="802"/>
      <c r="U433" s="802"/>
      <c r="V433" s="802"/>
      <c r="W433" s="802"/>
      <c r="X433" s="802"/>
      <c r="Y433" s="802"/>
      <c r="Z433" s="802"/>
      <c r="AA433" s="802"/>
      <c r="AB433" s="802"/>
      <c r="AC433" s="802"/>
      <c r="AD433" s="802"/>
      <c r="AE433" s="792"/>
      <c r="AF433" s="792"/>
    </row>
    <row r="434" spans="1:32" ht="17.100000000000001" hidden="1" customHeight="1">
      <c r="A434" s="27"/>
      <c r="B434" s="1712"/>
      <c r="C434" s="1712"/>
      <c r="D434" s="1712"/>
      <c r="E434" s="75" t="s">
        <v>96</v>
      </c>
      <c r="F434" s="60"/>
      <c r="G434" s="6" t="e">
        <f t="shared" si="112"/>
        <v>#DIV/0!</v>
      </c>
      <c r="H434" s="56"/>
      <c r="I434" s="56"/>
      <c r="J434" s="56"/>
      <c r="R434" s="802"/>
      <c r="S434" s="802"/>
      <c r="T434" s="802"/>
      <c r="U434" s="802"/>
      <c r="V434" s="802"/>
      <c r="W434" s="802"/>
      <c r="X434" s="802"/>
      <c r="Y434" s="802"/>
      <c r="Z434" s="802"/>
      <c r="AA434" s="802"/>
      <c r="AB434" s="802"/>
      <c r="AC434" s="802"/>
      <c r="AD434" s="802"/>
      <c r="AE434" s="792"/>
      <c r="AF434" s="792"/>
    </row>
    <row r="435" spans="1:32" ht="17.100000000000001" hidden="1" customHeight="1">
      <c r="A435" s="27"/>
      <c r="B435" s="1712"/>
      <c r="C435" s="1712"/>
      <c r="D435" s="1712"/>
      <c r="E435" s="75" t="s">
        <v>96</v>
      </c>
      <c r="F435" s="60"/>
      <c r="G435" s="6" t="e">
        <f t="shared" si="112"/>
        <v>#DIV/0!</v>
      </c>
      <c r="H435" s="56"/>
      <c r="I435" s="56"/>
      <c r="J435" s="56"/>
      <c r="R435" s="802"/>
      <c r="S435" s="802"/>
      <c r="T435" s="802"/>
      <c r="U435" s="802"/>
      <c r="V435" s="802"/>
      <c r="W435" s="802"/>
      <c r="X435" s="802"/>
      <c r="Y435" s="802"/>
      <c r="Z435" s="802"/>
      <c r="AA435" s="802"/>
      <c r="AB435" s="802"/>
      <c r="AC435" s="802"/>
      <c r="AD435" s="802"/>
      <c r="AE435" s="792"/>
      <c r="AF435" s="792"/>
    </row>
    <row r="436" spans="1:32" ht="17.100000000000001" hidden="1" customHeight="1">
      <c r="A436" s="27"/>
      <c r="B436" s="1712"/>
      <c r="C436" s="1712"/>
      <c r="D436" s="1712"/>
      <c r="E436" s="75" t="s">
        <v>96</v>
      </c>
      <c r="F436" s="60"/>
      <c r="G436" s="6" t="e">
        <f t="shared" si="112"/>
        <v>#DIV/0!</v>
      </c>
      <c r="H436" s="56"/>
      <c r="I436" s="56"/>
      <c r="J436" s="56"/>
      <c r="R436" s="802"/>
      <c r="S436" s="802"/>
      <c r="T436" s="802"/>
      <c r="U436" s="802"/>
      <c r="V436" s="802"/>
      <c r="W436" s="802"/>
      <c r="X436" s="802"/>
      <c r="Y436" s="802"/>
      <c r="Z436" s="802"/>
      <c r="AA436" s="802"/>
      <c r="AB436" s="802"/>
      <c r="AC436" s="802"/>
      <c r="AD436" s="802"/>
      <c r="AE436" s="792"/>
      <c r="AF436" s="792"/>
    </row>
    <row r="437" spans="1:32" ht="17.100000000000001" hidden="1" customHeight="1">
      <c r="A437" s="27"/>
      <c r="B437" s="1712"/>
      <c r="C437" s="1712"/>
      <c r="D437" s="1712"/>
      <c r="E437" s="75" t="s">
        <v>96</v>
      </c>
      <c r="F437" s="60"/>
      <c r="G437" s="6" t="e">
        <f t="shared" si="112"/>
        <v>#DIV/0!</v>
      </c>
      <c r="H437" s="56"/>
      <c r="I437" s="56"/>
      <c r="J437" s="56"/>
      <c r="R437" s="802"/>
      <c r="S437" s="802"/>
      <c r="T437" s="802"/>
      <c r="U437" s="802"/>
      <c r="V437" s="802"/>
      <c r="W437" s="802"/>
      <c r="X437" s="802"/>
      <c r="Y437" s="802"/>
      <c r="Z437" s="802"/>
      <c r="AA437" s="802"/>
      <c r="AB437" s="802"/>
      <c r="AC437" s="802"/>
      <c r="AD437" s="802"/>
      <c r="AE437" s="792"/>
      <c r="AF437" s="792"/>
    </row>
    <row r="438" spans="1:32" ht="17.100000000000001" hidden="1" customHeight="1">
      <c r="A438" s="27"/>
      <c r="B438" s="1712"/>
      <c r="C438" s="1712"/>
      <c r="D438" s="1712"/>
      <c r="E438" s="75" t="s">
        <v>96</v>
      </c>
      <c r="F438" s="60"/>
      <c r="G438" s="6" t="e">
        <f t="shared" si="112"/>
        <v>#DIV/0!</v>
      </c>
      <c r="H438" s="56"/>
      <c r="I438" s="56"/>
      <c r="J438" s="56"/>
      <c r="R438" s="802"/>
      <c r="S438" s="802"/>
      <c r="T438" s="802"/>
      <c r="U438" s="802"/>
      <c r="V438" s="802"/>
      <c r="W438" s="802"/>
      <c r="X438" s="802"/>
      <c r="Y438" s="802"/>
      <c r="Z438" s="802"/>
      <c r="AA438" s="802"/>
      <c r="AB438" s="802"/>
      <c r="AC438" s="802"/>
      <c r="AD438" s="802"/>
      <c r="AE438" s="792"/>
      <c r="AF438" s="792"/>
    </row>
    <row r="439" spans="1:32" ht="17.100000000000001" hidden="1" customHeight="1">
      <c r="A439" s="27"/>
      <c r="B439" s="1712"/>
      <c r="C439" s="1712"/>
      <c r="D439" s="1712"/>
      <c r="E439" s="75" t="s">
        <v>96</v>
      </c>
      <c r="F439" s="60"/>
      <c r="G439" s="6" t="e">
        <f t="shared" si="112"/>
        <v>#DIV/0!</v>
      </c>
      <c r="H439" s="56"/>
      <c r="I439" s="56"/>
      <c r="J439" s="56"/>
      <c r="R439" s="802"/>
      <c r="S439" s="802"/>
      <c r="T439" s="802"/>
      <c r="U439" s="802"/>
      <c r="V439" s="802"/>
      <c r="W439" s="802"/>
      <c r="X439" s="802"/>
      <c r="Y439" s="802"/>
      <c r="Z439" s="802"/>
      <c r="AA439" s="802"/>
      <c r="AB439" s="802"/>
      <c r="AC439" s="802"/>
      <c r="AD439" s="802"/>
      <c r="AE439" s="792"/>
      <c r="AF439" s="792"/>
    </row>
    <row r="440" spans="1:32" ht="17.100000000000001" hidden="1" customHeight="1">
      <c r="A440" s="27"/>
      <c r="B440" s="1712"/>
      <c r="C440" s="1712"/>
      <c r="D440" s="1712"/>
      <c r="E440" s="75" t="s">
        <v>96</v>
      </c>
      <c r="F440" s="60"/>
      <c r="G440" s="6" t="e">
        <f t="shared" si="112"/>
        <v>#DIV/0!</v>
      </c>
      <c r="H440" s="56"/>
      <c r="I440" s="56"/>
      <c r="J440" s="56"/>
      <c r="R440" s="802"/>
      <c r="S440" s="802"/>
      <c r="T440" s="802"/>
      <c r="U440" s="802"/>
      <c r="V440" s="802"/>
      <c r="W440" s="802"/>
      <c r="X440" s="802"/>
      <c r="Y440" s="802"/>
      <c r="Z440" s="802"/>
      <c r="AA440" s="802"/>
      <c r="AB440" s="802"/>
      <c r="AC440" s="802"/>
      <c r="AD440" s="802"/>
      <c r="AE440" s="792"/>
      <c r="AF440" s="792"/>
    </row>
    <row r="441" spans="1:32" ht="17.100000000000001" hidden="1" customHeight="1">
      <c r="A441" s="27"/>
      <c r="B441" s="1712"/>
      <c r="C441" s="1712"/>
      <c r="D441" s="1712"/>
      <c r="E441" s="75" t="s">
        <v>96</v>
      </c>
      <c r="F441" s="60"/>
      <c r="G441" s="6" t="e">
        <f t="shared" si="112"/>
        <v>#DIV/0!</v>
      </c>
      <c r="H441" s="56"/>
      <c r="I441" s="56"/>
      <c r="J441" s="56"/>
      <c r="R441" s="802"/>
      <c r="S441" s="802"/>
      <c r="T441" s="802"/>
      <c r="U441" s="802"/>
      <c r="V441" s="802"/>
      <c r="W441" s="802"/>
      <c r="X441" s="802"/>
      <c r="Y441" s="802"/>
      <c r="Z441" s="802"/>
      <c r="AA441" s="802"/>
      <c r="AB441" s="802"/>
      <c r="AC441" s="802"/>
      <c r="AD441" s="802"/>
      <c r="AE441" s="792"/>
      <c r="AF441" s="792"/>
    </row>
    <row r="442" spans="1:32" ht="17.100000000000001" hidden="1" customHeight="1">
      <c r="A442" s="27"/>
      <c r="B442" s="1712"/>
      <c r="C442" s="1712"/>
      <c r="D442" s="1712"/>
      <c r="E442" s="75" t="s">
        <v>96</v>
      </c>
      <c r="F442" s="60"/>
      <c r="G442" s="6" t="e">
        <f t="shared" si="112"/>
        <v>#DIV/0!</v>
      </c>
      <c r="H442" s="56"/>
      <c r="I442" s="56"/>
      <c r="J442" s="56"/>
      <c r="R442" s="802"/>
      <c r="S442" s="802"/>
      <c r="T442" s="802"/>
      <c r="U442" s="802"/>
      <c r="V442" s="802"/>
      <c r="W442" s="802"/>
      <c r="X442" s="802"/>
      <c r="Y442" s="802"/>
      <c r="Z442" s="802"/>
      <c r="AA442" s="802"/>
      <c r="AB442" s="802"/>
      <c r="AC442" s="802"/>
      <c r="AD442" s="802"/>
      <c r="AE442" s="792"/>
      <c r="AF442" s="792"/>
    </row>
    <row r="443" spans="1:32" ht="17.100000000000001" hidden="1" customHeight="1">
      <c r="A443" s="27"/>
      <c r="B443" s="1712"/>
      <c r="C443" s="1712"/>
      <c r="D443" s="1712"/>
      <c r="E443" s="75" t="s">
        <v>96</v>
      </c>
      <c r="F443" s="60"/>
      <c r="G443" s="6" t="e">
        <f t="shared" si="112"/>
        <v>#DIV/0!</v>
      </c>
      <c r="H443" s="56"/>
      <c r="I443" s="56"/>
      <c r="J443" s="56"/>
      <c r="R443" s="802"/>
      <c r="S443" s="802"/>
      <c r="T443" s="802"/>
      <c r="U443" s="802"/>
      <c r="V443" s="802"/>
      <c r="W443" s="802"/>
      <c r="X443" s="802"/>
      <c r="Y443" s="802"/>
      <c r="Z443" s="802"/>
      <c r="AA443" s="802"/>
      <c r="AB443" s="802"/>
      <c r="AC443" s="802"/>
      <c r="AD443" s="802"/>
      <c r="AE443" s="792"/>
      <c r="AF443" s="792"/>
    </row>
    <row r="444" spans="1:32" ht="17.100000000000001" hidden="1" customHeight="1">
      <c r="A444" s="27"/>
      <c r="B444" s="1712"/>
      <c r="C444" s="1712"/>
      <c r="D444" s="1712"/>
      <c r="E444" s="75" t="s">
        <v>96</v>
      </c>
      <c r="F444" s="60"/>
      <c r="G444" s="6" t="e">
        <f t="shared" si="112"/>
        <v>#DIV/0!</v>
      </c>
      <c r="H444" s="56"/>
      <c r="I444" s="56"/>
      <c r="J444" s="56"/>
      <c r="R444" s="802"/>
      <c r="S444" s="802"/>
      <c r="T444" s="802"/>
      <c r="U444" s="802"/>
      <c r="V444" s="802"/>
      <c r="W444" s="802"/>
      <c r="X444" s="802"/>
      <c r="Y444" s="802"/>
      <c r="Z444" s="802"/>
      <c r="AA444" s="802"/>
      <c r="AB444" s="802"/>
      <c r="AC444" s="802"/>
      <c r="AD444" s="802"/>
      <c r="AE444" s="792"/>
      <c r="AF444" s="792"/>
    </row>
    <row r="445" spans="1:32" ht="17.100000000000001" hidden="1" customHeight="1">
      <c r="A445" s="27"/>
      <c r="B445" s="1727"/>
      <c r="C445" s="1728"/>
      <c r="D445" s="1729"/>
      <c r="E445" s="75" t="s">
        <v>96</v>
      </c>
      <c r="F445" s="60"/>
      <c r="G445" s="6" t="e">
        <f t="shared" si="112"/>
        <v>#DIV/0!</v>
      </c>
      <c r="H445" s="56"/>
      <c r="I445" s="56"/>
      <c r="J445" s="56"/>
      <c r="R445" s="802"/>
      <c r="S445" s="802"/>
      <c r="T445" s="802"/>
      <c r="U445" s="802"/>
      <c r="V445" s="802"/>
      <c r="W445" s="802"/>
      <c r="X445" s="802"/>
      <c r="Y445" s="802"/>
      <c r="Z445" s="802"/>
      <c r="AA445" s="802"/>
      <c r="AB445" s="802"/>
      <c r="AC445" s="802"/>
      <c r="AD445" s="802"/>
      <c r="AE445" s="792">
        <f t="shared" si="116"/>
        <v>0</v>
      </c>
      <c r="AF445" s="792">
        <f t="shared" si="117"/>
        <v>0</v>
      </c>
    </row>
    <row r="446" spans="1:32" ht="17.100000000000001" hidden="1" customHeight="1">
      <c r="A446" s="27"/>
      <c r="B446" s="1727"/>
      <c r="C446" s="1728"/>
      <c r="D446" s="1729"/>
      <c r="E446" s="75" t="s">
        <v>96</v>
      </c>
      <c r="F446" s="60"/>
      <c r="G446" s="6" t="e">
        <f t="shared" si="112"/>
        <v>#DIV/0!</v>
      </c>
      <c r="H446" s="56"/>
      <c r="I446" s="56"/>
      <c r="J446" s="56"/>
      <c r="R446" s="802"/>
      <c r="S446" s="802"/>
      <c r="T446" s="802"/>
      <c r="U446" s="802"/>
      <c r="V446" s="802"/>
      <c r="W446" s="802"/>
      <c r="X446" s="802"/>
      <c r="Y446" s="802"/>
      <c r="Z446" s="802"/>
      <c r="AA446" s="802"/>
      <c r="AB446" s="802"/>
      <c r="AC446" s="802"/>
      <c r="AD446" s="802"/>
      <c r="AE446" s="792">
        <f t="shared" si="116"/>
        <v>0</v>
      </c>
      <c r="AF446" s="792">
        <f t="shared" si="117"/>
        <v>0</v>
      </c>
    </row>
    <row r="447" spans="1:32" ht="17.100000000000001" hidden="1" customHeight="1">
      <c r="A447" s="27"/>
      <c r="B447" s="1712"/>
      <c r="C447" s="1712"/>
      <c r="D447" s="1712"/>
      <c r="E447" s="75" t="s">
        <v>96</v>
      </c>
      <c r="F447" s="60"/>
      <c r="G447" s="6" t="e">
        <f t="shared" si="112"/>
        <v>#DIV/0!</v>
      </c>
      <c r="H447" s="56"/>
      <c r="I447" s="56"/>
      <c r="J447" s="56"/>
      <c r="R447" s="802"/>
      <c r="S447" s="802"/>
      <c r="T447" s="802"/>
      <c r="U447" s="802"/>
      <c r="V447" s="802"/>
      <c r="W447" s="802"/>
      <c r="X447" s="802"/>
      <c r="Y447" s="802"/>
      <c r="Z447" s="802"/>
      <c r="AA447" s="802"/>
      <c r="AB447" s="802"/>
      <c r="AC447" s="802"/>
      <c r="AD447" s="802"/>
      <c r="AE447" s="792">
        <f t="shared" si="116"/>
        <v>0</v>
      </c>
      <c r="AF447" s="792">
        <f t="shared" si="117"/>
        <v>0</v>
      </c>
    </row>
    <row r="448" spans="1:32" ht="17.100000000000001" hidden="1" customHeight="1">
      <c r="A448" s="27"/>
      <c r="B448" s="1712"/>
      <c r="C448" s="1712"/>
      <c r="D448" s="1712"/>
      <c r="E448" s="75" t="s">
        <v>96</v>
      </c>
      <c r="F448" s="60"/>
      <c r="G448" s="6" t="e">
        <f t="shared" si="112"/>
        <v>#DIV/0!</v>
      </c>
      <c r="H448" s="56"/>
      <c r="I448" s="56"/>
      <c r="J448" s="56"/>
      <c r="R448" s="802"/>
      <c r="S448" s="802"/>
      <c r="T448" s="802"/>
      <c r="U448" s="802"/>
      <c r="V448" s="802"/>
      <c r="W448" s="802"/>
      <c r="X448" s="802"/>
      <c r="Y448" s="802"/>
      <c r="Z448" s="802"/>
      <c r="AA448" s="802"/>
      <c r="AB448" s="802"/>
      <c r="AC448" s="802"/>
      <c r="AD448" s="802"/>
      <c r="AE448" s="792">
        <f t="shared" si="116"/>
        <v>0</v>
      </c>
      <c r="AF448" s="792">
        <f t="shared" si="117"/>
        <v>0</v>
      </c>
    </row>
    <row r="449" spans="1:32" ht="17.100000000000001" hidden="1" customHeight="1">
      <c r="A449" s="27"/>
      <c r="B449" s="1712"/>
      <c r="C449" s="1712"/>
      <c r="D449" s="1712"/>
      <c r="E449" s="75" t="s">
        <v>96</v>
      </c>
      <c r="F449" s="60"/>
      <c r="G449" s="6" t="e">
        <f t="shared" si="112"/>
        <v>#DIV/0!</v>
      </c>
      <c r="H449" s="56"/>
      <c r="I449" s="56"/>
      <c r="J449" s="56"/>
      <c r="R449" s="802"/>
      <c r="S449" s="802"/>
      <c r="T449" s="802"/>
      <c r="U449" s="802"/>
      <c r="V449" s="802"/>
      <c r="W449" s="802"/>
      <c r="X449" s="802"/>
      <c r="Y449" s="802"/>
      <c r="Z449" s="802"/>
      <c r="AA449" s="802"/>
      <c r="AB449" s="802"/>
      <c r="AC449" s="802"/>
      <c r="AD449" s="802"/>
      <c r="AE449" s="792"/>
      <c r="AF449" s="792"/>
    </row>
    <row r="450" spans="1:32" ht="17.100000000000001" hidden="1" customHeight="1">
      <c r="A450" s="27"/>
      <c r="B450" s="1712"/>
      <c r="C450" s="1712"/>
      <c r="D450" s="1712"/>
      <c r="E450" s="75" t="s">
        <v>96</v>
      </c>
      <c r="F450" s="60"/>
      <c r="G450" s="6" t="e">
        <f t="shared" si="112"/>
        <v>#DIV/0!</v>
      </c>
      <c r="H450" s="56"/>
      <c r="I450" s="56"/>
      <c r="J450" s="56"/>
      <c r="R450" s="802"/>
      <c r="S450" s="802"/>
      <c r="T450" s="802"/>
      <c r="U450" s="802"/>
      <c r="V450" s="802"/>
      <c r="W450" s="802"/>
      <c r="X450" s="802"/>
      <c r="Y450" s="802"/>
      <c r="Z450" s="802"/>
      <c r="AA450" s="802"/>
      <c r="AB450" s="802"/>
      <c r="AC450" s="802"/>
      <c r="AD450" s="802"/>
      <c r="AE450" s="792"/>
      <c r="AF450" s="792"/>
    </row>
    <row r="451" spans="1:32" ht="17.100000000000001" hidden="1" customHeight="1">
      <c r="A451" s="27"/>
      <c r="B451" s="1712"/>
      <c r="C451" s="1712"/>
      <c r="D451" s="1712"/>
      <c r="E451" s="75" t="s">
        <v>96</v>
      </c>
      <c r="F451" s="60"/>
      <c r="G451" s="6" t="e">
        <f t="shared" si="112"/>
        <v>#DIV/0!</v>
      </c>
      <c r="H451" s="56"/>
      <c r="I451" s="56"/>
      <c r="J451" s="56"/>
      <c r="R451" s="802"/>
      <c r="S451" s="802"/>
      <c r="T451" s="802"/>
      <c r="U451" s="802"/>
      <c r="V451" s="802"/>
      <c r="W451" s="802"/>
      <c r="X451" s="802"/>
      <c r="Y451" s="802"/>
      <c r="Z451" s="802"/>
      <c r="AA451" s="802"/>
      <c r="AB451" s="802"/>
      <c r="AC451" s="802"/>
      <c r="AD451" s="802"/>
      <c r="AE451" s="792"/>
      <c r="AF451" s="792"/>
    </row>
    <row r="452" spans="1:32" ht="17.100000000000001" hidden="1" customHeight="1">
      <c r="A452" s="27"/>
      <c r="B452" s="1712"/>
      <c r="C452" s="1712"/>
      <c r="D452" s="1712"/>
      <c r="E452" s="75" t="s">
        <v>96</v>
      </c>
      <c r="F452" s="60"/>
      <c r="G452" s="6" t="e">
        <f t="shared" si="112"/>
        <v>#DIV/0!</v>
      </c>
      <c r="H452" s="56"/>
      <c r="I452" s="56"/>
      <c r="J452" s="56"/>
      <c r="R452" s="802"/>
      <c r="S452" s="802"/>
      <c r="T452" s="802"/>
      <c r="U452" s="802"/>
      <c r="V452" s="802"/>
      <c r="W452" s="802"/>
      <c r="X452" s="802"/>
      <c r="Y452" s="802"/>
      <c r="Z452" s="802"/>
      <c r="AA452" s="802"/>
      <c r="AB452" s="802"/>
      <c r="AC452" s="802"/>
      <c r="AD452" s="802"/>
      <c r="AE452" s="792"/>
      <c r="AF452" s="792"/>
    </row>
    <row r="453" spans="1:32" ht="17.100000000000001" hidden="1" customHeight="1">
      <c r="A453" s="27"/>
      <c r="B453" s="1712"/>
      <c r="C453" s="1712"/>
      <c r="D453" s="1712"/>
      <c r="E453" s="75" t="s">
        <v>96</v>
      </c>
      <c r="F453" s="60"/>
      <c r="G453" s="6" t="e">
        <f t="shared" si="112"/>
        <v>#DIV/0!</v>
      </c>
      <c r="H453" s="56"/>
      <c r="I453" s="56"/>
      <c r="J453" s="56"/>
      <c r="R453" s="802"/>
      <c r="S453" s="802"/>
      <c r="T453" s="802"/>
      <c r="U453" s="802"/>
      <c r="V453" s="802"/>
      <c r="W453" s="802"/>
      <c r="X453" s="802"/>
      <c r="Y453" s="802"/>
      <c r="Z453" s="802"/>
      <c r="AA453" s="802"/>
      <c r="AB453" s="802"/>
      <c r="AC453" s="802"/>
      <c r="AD453" s="802"/>
      <c r="AE453" s="792"/>
      <c r="AF453" s="792"/>
    </row>
    <row r="454" spans="1:32" ht="17.100000000000001" customHeight="1">
      <c r="A454" s="18">
        <v>4</v>
      </c>
      <c r="B454" s="1713" t="s">
        <v>966</v>
      </c>
      <c r="C454" s="1714"/>
      <c r="D454" s="1715"/>
      <c r="E454" s="19" t="s">
        <v>117</v>
      </c>
      <c r="F454" s="20" t="s">
        <v>117</v>
      </c>
      <c r="G454" s="21" t="s">
        <v>117</v>
      </c>
      <c r="H454" s="26">
        <f>SUM(H455:H491)</f>
        <v>24998</v>
      </c>
      <c r="I454" s="26">
        <f t="shared" ref="I454:J454" si="119">SUM(I455:I491)</f>
        <v>0</v>
      </c>
      <c r="J454" s="26">
        <f t="shared" si="119"/>
        <v>0</v>
      </c>
      <c r="R454" s="802"/>
      <c r="S454" s="802"/>
      <c r="T454" s="802"/>
      <c r="U454" s="802"/>
      <c r="V454" s="802"/>
      <c r="W454" s="802"/>
      <c r="X454" s="802"/>
      <c r="Y454" s="802"/>
      <c r="Z454" s="802"/>
      <c r="AA454" s="802"/>
      <c r="AB454" s="802"/>
      <c r="AC454" s="802"/>
      <c r="AD454" s="802"/>
      <c r="AE454" s="792"/>
      <c r="AF454" s="792"/>
    </row>
    <row r="455" spans="1:32" ht="17.100000000000001" customHeight="1">
      <c r="A455" s="27"/>
      <c r="B455" s="1712" t="s">
        <v>1126</v>
      </c>
      <c r="C455" s="1712"/>
      <c r="D455" s="1712"/>
      <c r="E455" s="75" t="s">
        <v>96</v>
      </c>
      <c r="F455" s="60">
        <v>2</v>
      </c>
      <c r="G455" s="6">
        <f t="shared" ref="G455" si="120">H455/F455</f>
        <v>12499</v>
      </c>
      <c r="H455" s="56">
        <v>24998</v>
      </c>
      <c r="I455" s="56"/>
      <c r="J455" s="56"/>
      <c r="R455" s="802"/>
      <c r="S455" s="802"/>
      <c r="T455" s="802"/>
      <c r="U455" s="802"/>
      <c r="V455" s="802"/>
      <c r="W455" s="802"/>
      <c r="X455" s="802"/>
      <c r="Y455" s="802"/>
      <c r="Z455" s="802"/>
      <c r="AA455" s="802"/>
      <c r="AB455" s="802"/>
      <c r="AC455" s="802"/>
      <c r="AD455" s="802"/>
      <c r="AE455" s="792"/>
      <c r="AF455" s="792"/>
    </row>
    <row r="456" spans="1:32" ht="17.100000000000001" customHeight="1">
      <c r="A456" s="27"/>
      <c r="B456" s="1712"/>
      <c r="C456" s="1712"/>
      <c r="D456" s="1712"/>
      <c r="E456" s="75" t="s">
        <v>96</v>
      </c>
      <c r="F456" s="60"/>
      <c r="G456" s="6" t="e">
        <f t="shared" ref="G456:G491" si="121">H456/F456</f>
        <v>#DIV/0!</v>
      </c>
      <c r="H456" s="56"/>
      <c r="I456" s="56"/>
      <c r="J456" s="56"/>
      <c r="R456" s="802"/>
      <c r="S456" s="802"/>
      <c r="T456" s="802"/>
      <c r="U456" s="802"/>
      <c r="V456" s="802"/>
      <c r="W456" s="802"/>
      <c r="X456" s="802"/>
      <c r="Y456" s="802"/>
      <c r="Z456" s="802"/>
      <c r="AA456" s="802"/>
      <c r="AB456" s="802"/>
      <c r="AC456" s="802"/>
      <c r="AD456" s="802"/>
      <c r="AE456" s="792"/>
      <c r="AF456" s="792"/>
    </row>
    <row r="457" spans="1:32" ht="17.100000000000001" hidden="1" customHeight="1">
      <c r="A457" s="27"/>
      <c r="B457" s="1712"/>
      <c r="C457" s="1712"/>
      <c r="D457" s="1712"/>
      <c r="E457" s="75" t="s">
        <v>96</v>
      </c>
      <c r="F457" s="60"/>
      <c r="G457" s="6" t="e">
        <f t="shared" si="121"/>
        <v>#DIV/0!</v>
      </c>
      <c r="H457" s="56"/>
      <c r="I457" s="56"/>
      <c r="J457" s="56"/>
      <c r="R457" s="802"/>
      <c r="S457" s="802"/>
      <c r="T457" s="802"/>
      <c r="U457" s="802"/>
      <c r="V457" s="802"/>
      <c r="W457" s="802"/>
      <c r="X457" s="802"/>
      <c r="Y457" s="802"/>
      <c r="Z457" s="802"/>
      <c r="AA457" s="802"/>
      <c r="AB457" s="802"/>
      <c r="AC457" s="802"/>
      <c r="AD457" s="802"/>
      <c r="AE457" s="792"/>
      <c r="AF457" s="792"/>
    </row>
    <row r="458" spans="1:32" ht="17.100000000000001" hidden="1" customHeight="1">
      <c r="A458" s="27"/>
      <c r="B458" s="1712"/>
      <c r="C458" s="1712"/>
      <c r="D458" s="1712"/>
      <c r="E458" s="75" t="s">
        <v>96</v>
      </c>
      <c r="F458" s="60"/>
      <c r="G458" s="6" t="e">
        <f t="shared" si="121"/>
        <v>#DIV/0!</v>
      </c>
      <c r="H458" s="56"/>
      <c r="I458" s="56"/>
      <c r="J458" s="56"/>
      <c r="R458" s="802"/>
      <c r="S458" s="802"/>
      <c r="T458" s="802"/>
      <c r="U458" s="802"/>
      <c r="V458" s="802"/>
      <c r="W458" s="802"/>
      <c r="X458" s="802"/>
      <c r="Y458" s="802"/>
      <c r="Z458" s="802"/>
      <c r="AA458" s="802"/>
      <c r="AB458" s="802"/>
      <c r="AC458" s="802"/>
      <c r="AD458" s="802"/>
      <c r="AE458" s="792"/>
      <c r="AF458" s="792"/>
    </row>
    <row r="459" spans="1:32" ht="17.100000000000001" hidden="1" customHeight="1">
      <c r="A459" s="27"/>
      <c r="B459" s="1712"/>
      <c r="C459" s="1712"/>
      <c r="D459" s="1712"/>
      <c r="E459" s="75" t="s">
        <v>96</v>
      </c>
      <c r="F459" s="60"/>
      <c r="G459" s="6" t="e">
        <f t="shared" si="121"/>
        <v>#DIV/0!</v>
      </c>
      <c r="H459" s="56"/>
      <c r="I459" s="56"/>
      <c r="J459" s="56"/>
      <c r="R459" s="802"/>
      <c r="S459" s="802"/>
      <c r="T459" s="802"/>
      <c r="U459" s="802"/>
      <c r="V459" s="802"/>
      <c r="W459" s="802"/>
      <c r="X459" s="802"/>
      <c r="Y459" s="802"/>
      <c r="Z459" s="802"/>
      <c r="AA459" s="802"/>
      <c r="AB459" s="802"/>
      <c r="AC459" s="802"/>
      <c r="AD459" s="802"/>
      <c r="AE459" s="792"/>
      <c r="AF459" s="792"/>
    </row>
    <row r="460" spans="1:32" ht="17.100000000000001" hidden="1" customHeight="1">
      <c r="A460" s="27"/>
      <c r="B460" s="1712"/>
      <c r="C460" s="1712"/>
      <c r="D460" s="1712"/>
      <c r="E460" s="75" t="s">
        <v>96</v>
      </c>
      <c r="F460" s="60"/>
      <c r="G460" s="6" t="e">
        <f t="shared" si="121"/>
        <v>#DIV/0!</v>
      </c>
      <c r="H460" s="56"/>
      <c r="I460" s="56"/>
      <c r="J460" s="56"/>
      <c r="R460" s="802"/>
      <c r="S460" s="802"/>
      <c r="T460" s="802"/>
      <c r="U460" s="802"/>
      <c r="V460" s="802"/>
      <c r="W460" s="802"/>
      <c r="X460" s="802"/>
      <c r="Y460" s="802"/>
      <c r="Z460" s="802"/>
      <c r="AA460" s="802"/>
      <c r="AB460" s="802"/>
      <c r="AC460" s="802"/>
      <c r="AD460" s="802"/>
      <c r="AE460" s="792"/>
      <c r="AF460" s="792"/>
    </row>
    <row r="461" spans="1:32" ht="17.100000000000001" hidden="1" customHeight="1">
      <c r="A461" s="27"/>
      <c r="B461" s="1712"/>
      <c r="C461" s="1712"/>
      <c r="D461" s="1712"/>
      <c r="E461" s="75" t="s">
        <v>96</v>
      </c>
      <c r="F461" s="60"/>
      <c r="G461" s="6" t="e">
        <f t="shared" si="121"/>
        <v>#DIV/0!</v>
      </c>
      <c r="H461" s="56"/>
      <c r="I461" s="56"/>
      <c r="J461" s="56"/>
      <c r="R461" s="802"/>
      <c r="S461" s="802"/>
      <c r="T461" s="802"/>
      <c r="U461" s="802"/>
      <c r="V461" s="802"/>
      <c r="W461" s="802"/>
      <c r="X461" s="802"/>
      <c r="Y461" s="802"/>
      <c r="Z461" s="802"/>
      <c r="AA461" s="802"/>
      <c r="AB461" s="802"/>
      <c r="AC461" s="802"/>
      <c r="AD461" s="802"/>
      <c r="AE461" s="792"/>
      <c r="AF461" s="792"/>
    </row>
    <row r="462" spans="1:32" ht="17.100000000000001" hidden="1" customHeight="1">
      <c r="A462" s="27"/>
      <c r="B462" s="1712"/>
      <c r="C462" s="1712"/>
      <c r="D462" s="1712"/>
      <c r="E462" s="75" t="s">
        <v>96</v>
      </c>
      <c r="F462" s="60"/>
      <c r="G462" s="6" t="e">
        <f t="shared" si="121"/>
        <v>#DIV/0!</v>
      </c>
      <c r="H462" s="56"/>
      <c r="I462" s="56"/>
      <c r="J462" s="56"/>
      <c r="R462" s="802"/>
      <c r="S462" s="802"/>
      <c r="T462" s="802"/>
      <c r="U462" s="802"/>
      <c r="V462" s="802"/>
      <c r="W462" s="802"/>
      <c r="X462" s="802"/>
      <c r="Y462" s="802"/>
      <c r="Z462" s="802"/>
      <c r="AA462" s="802"/>
      <c r="AB462" s="802"/>
      <c r="AC462" s="802"/>
      <c r="AD462" s="802"/>
      <c r="AE462" s="792"/>
      <c r="AF462" s="792"/>
    </row>
    <row r="463" spans="1:32" ht="17.100000000000001" hidden="1" customHeight="1">
      <c r="A463" s="27"/>
      <c r="B463" s="1712"/>
      <c r="C463" s="1712"/>
      <c r="D463" s="1712"/>
      <c r="E463" s="75" t="s">
        <v>96</v>
      </c>
      <c r="F463" s="60"/>
      <c r="G463" s="6" t="e">
        <f t="shared" si="121"/>
        <v>#DIV/0!</v>
      </c>
      <c r="H463" s="56"/>
      <c r="I463" s="56"/>
      <c r="J463" s="56"/>
      <c r="R463" s="802"/>
      <c r="S463" s="802"/>
      <c r="T463" s="802"/>
      <c r="U463" s="802"/>
      <c r="V463" s="802"/>
      <c r="W463" s="802"/>
      <c r="X463" s="802"/>
      <c r="Y463" s="802"/>
      <c r="Z463" s="802"/>
      <c r="AA463" s="802"/>
      <c r="AB463" s="802"/>
      <c r="AC463" s="802"/>
      <c r="AD463" s="802"/>
      <c r="AE463" s="792"/>
      <c r="AF463" s="792"/>
    </row>
    <row r="464" spans="1:32" ht="17.100000000000001" hidden="1" customHeight="1">
      <c r="A464" s="27"/>
      <c r="B464" s="1712"/>
      <c r="C464" s="1712"/>
      <c r="D464" s="1712"/>
      <c r="E464" s="75" t="s">
        <v>96</v>
      </c>
      <c r="F464" s="60"/>
      <c r="G464" s="6" t="e">
        <f t="shared" si="121"/>
        <v>#DIV/0!</v>
      </c>
      <c r="H464" s="56"/>
      <c r="I464" s="56"/>
      <c r="J464" s="56"/>
      <c r="R464" s="802"/>
      <c r="S464" s="802"/>
      <c r="T464" s="802"/>
      <c r="U464" s="802"/>
      <c r="V464" s="802"/>
      <c r="W464" s="802"/>
      <c r="X464" s="802"/>
      <c r="Y464" s="802"/>
      <c r="Z464" s="802"/>
      <c r="AA464" s="802"/>
      <c r="AB464" s="802"/>
      <c r="AC464" s="802"/>
      <c r="AD464" s="802"/>
      <c r="AE464" s="792"/>
      <c r="AF464" s="792"/>
    </row>
    <row r="465" spans="1:32" ht="17.100000000000001" hidden="1" customHeight="1">
      <c r="A465" s="27"/>
      <c r="B465" s="1712"/>
      <c r="C465" s="1712"/>
      <c r="D465" s="1712"/>
      <c r="E465" s="75" t="s">
        <v>96</v>
      </c>
      <c r="F465" s="60"/>
      <c r="G465" s="6" t="e">
        <f t="shared" si="121"/>
        <v>#DIV/0!</v>
      </c>
      <c r="H465" s="56"/>
      <c r="I465" s="56"/>
      <c r="J465" s="56"/>
      <c r="R465" s="802"/>
      <c r="S465" s="802"/>
      <c r="T465" s="802"/>
      <c r="U465" s="802"/>
      <c r="V465" s="802"/>
      <c r="W465" s="802"/>
      <c r="X465" s="802"/>
      <c r="Y465" s="802"/>
      <c r="Z465" s="802"/>
      <c r="AA465" s="802"/>
      <c r="AB465" s="802"/>
      <c r="AC465" s="802"/>
      <c r="AD465" s="802"/>
      <c r="AE465" s="792"/>
      <c r="AF465" s="792"/>
    </row>
    <row r="466" spans="1:32" ht="17.100000000000001" hidden="1" customHeight="1">
      <c r="A466" s="27"/>
      <c r="B466" s="1712"/>
      <c r="C466" s="1712"/>
      <c r="D466" s="1712"/>
      <c r="E466" s="75" t="s">
        <v>96</v>
      </c>
      <c r="F466" s="60"/>
      <c r="G466" s="6" t="e">
        <f t="shared" si="121"/>
        <v>#DIV/0!</v>
      </c>
      <c r="H466" s="56"/>
      <c r="I466" s="56"/>
      <c r="J466" s="56"/>
      <c r="R466" s="802"/>
      <c r="S466" s="802"/>
      <c r="T466" s="802"/>
      <c r="U466" s="802"/>
      <c r="V466" s="802"/>
      <c r="W466" s="802"/>
      <c r="X466" s="802"/>
      <c r="Y466" s="802"/>
      <c r="Z466" s="802"/>
      <c r="AA466" s="802"/>
      <c r="AB466" s="802"/>
      <c r="AC466" s="802"/>
      <c r="AD466" s="802"/>
      <c r="AE466" s="792"/>
      <c r="AF466" s="792"/>
    </row>
    <row r="467" spans="1:32" ht="17.100000000000001" hidden="1" customHeight="1">
      <c r="A467" s="27"/>
      <c r="B467" s="1712"/>
      <c r="C467" s="1712"/>
      <c r="D467" s="1712"/>
      <c r="E467" s="75" t="s">
        <v>96</v>
      </c>
      <c r="F467" s="60"/>
      <c r="G467" s="6" t="e">
        <f t="shared" si="121"/>
        <v>#DIV/0!</v>
      </c>
      <c r="H467" s="56"/>
      <c r="I467" s="56"/>
      <c r="J467" s="56"/>
      <c r="R467" s="802"/>
      <c r="S467" s="802"/>
      <c r="T467" s="802"/>
      <c r="U467" s="802"/>
      <c r="V467" s="802"/>
      <c r="W467" s="802"/>
      <c r="X467" s="802"/>
      <c r="Y467" s="802"/>
      <c r="Z467" s="802"/>
      <c r="AA467" s="802"/>
      <c r="AB467" s="802"/>
      <c r="AC467" s="802"/>
      <c r="AD467" s="802"/>
      <c r="AE467" s="792"/>
      <c r="AF467" s="792"/>
    </row>
    <row r="468" spans="1:32" ht="17.100000000000001" hidden="1" customHeight="1">
      <c r="A468" s="27"/>
      <c r="B468" s="1712"/>
      <c r="C468" s="1712"/>
      <c r="D468" s="1712"/>
      <c r="E468" s="75" t="s">
        <v>96</v>
      </c>
      <c r="F468" s="60"/>
      <c r="G468" s="6" t="e">
        <f t="shared" si="121"/>
        <v>#DIV/0!</v>
      </c>
      <c r="H468" s="56"/>
      <c r="I468" s="56"/>
      <c r="J468" s="56"/>
      <c r="R468" s="802"/>
      <c r="S468" s="802"/>
      <c r="T468" s="802"/>
      <c r="U468" s="802"/>
      <c r="V468" s="802"/>
      <c r="W468" s="802"/>
      <c r="X468" s="802"/>
      <c r="Y468" s="802"/>
      <c r="Z468" s="802"/>
      <c r="AA468" s="802"/>
      <c r="AB468" s="802"/>
      <c r="AC468" s="802"/>
      <c r="AD468" s="802"/>
      <c r="AE468" s="792"/>
      <c r="AF468" s="792"/>
    </row>
    <row r="469" spans="1:32" ht="17.100000000000001" hidden="1" customHeight="1">
      <c r="A469" s="27"/>
      <c r="B469" s="1712"/>
      <c r="C469" s="1712"/>
      <c r="D469" s="1712"/>
      <c r="E469" s="75" t="s">
        <v>96</v>
      </c>
      <c r="F469" s="60"/>
      <c r="G469" s="6" t="e">
        <f t="shared" si="121"/>
        <v>#DIV/0!</v>
      </c>
      <c r="H469" s="56"/>
      <c r="I469" s="56"/>
      <c r="J469" s="56"/>
      <c r="R469" s="802"/>
      <c r="S469" s="802"/>
      <c r="T469" s="802"/>
      <c r="U469" s="802"/>
      <c r="V469" s="802"/>
      <c r="W469" s="802"/>
      <c r="X469" s="802"/>
      <c r="Y469" s="802"/>
      <c r="Z469" s="802"/>
      <c r="AA469" s="802"/>
      <c r="AB469" s="802"/>
      <c r="AC469" s="802"/>
      <c r="AD469" s="802"/>
      <c r="AE469" s="792"/>
      <c r="AF469" s="792"/>
    </row>
    <row r="470" spans="1:32" ht="17.100000000000001" hidden="1" customHeight="1">
      <c r="A470" s="27"/>
      <c r="B470" s="1712"/>
      <c r="C470" s="1712"/>
      <c r="D470" s="1712"/>
      <c r="E470" s="75" t="s">
        <v>96</v>
      </c>
      <c r="F470" s="60"/>
      <c r="G470" s="6" t="e">
        <f t="shared" si="121"/>
        <v>#DIV/0!</v>
      </c>
      <c r="H470" s="56"/>
      <c r="I470" s="56"/>
      <c r="J470" s="56"/>
      <c r="R470" s="802"/>
      <c r="S470" s="802"/>
      <c r="T470" s="802"/>
      <c r="U470" s="802"/>
      <c r="V470" s="802"/>
      <c r="W470" s="802"/>
      <c r="X470" s="802"/>
      <c r="Y470" s="802"/>
      <c r="Z470" s="802"/>
      <c r="AA470" s="802"/>
      <c r="AB470" s="802"/>
      <c r="AC470" s="802"/>
      <c r="AD470" s="802"/>
      <c r="AE470" s="792"/>
      <c r="AF470" s="792"/>
    </row>
    <row r="471" spans="1:32" ht="17.100000000000001" hidden="1" customHeight="1">
      <c r="A471" s="27"/>
      <c r="B471" s="1712"/>
      <c r="C471" s="1712"/>
      <c r="D471" s="1712"/>
      <c r="E471" s="75" t="s">
        <v>96</v>
      </c>
      <c r="F471" s="60"/>
      <c r="G471" s="6" t="e">
        <f t="shared" si="121"/>
        <v>#DIV/0!</v>
      </c>
      <c r="H471" s="56"/>
      <c r="I471" s="56"/>
      <c r="J471" s="56"/>
      <c r="R471" s="802"/>
      <c r="S471" s="802"/>
      <c r="T471" s="802"/>
      <c r="U471" s="802"/>
      <c r="V471" s="802"/>
      <c r="W471" s="802"/>
      <c r="X471" s="802"/>
      <c r="Y471" s="802"/>
      <c r="Z471" s="802"/>
      <c r="AA471" s="802"/>
      <c r="AB471" s="802"/>
      <c r="AC471" s="802"/>
      <c r="AD471" s="802"/>
      <c r="AE471" s="792"/>
      <c r="AF471" s="792"/>
    </row>
    <row r="472" spans="1:32" ht="17.100000000000001" hidden="1" customHeight="1">
      <c r="A472" s="27"/>
      <c r="B472" s="1712"/>
      <c r="C472" s="1712"/>
      <c r="D472" s="1712"/>
      <c r="E472" s="75" t="s">
        <v>96</v>
      </c>
      <c r="F472" s="60"/>
      <c r="G472" s="6" t="e">
        <f t="shared" si="121"/>
        <v>#DIV/0!</v>
      </c>
      <c r="H472" s="56"/>
      <c r="I472" s="56"/>
      <c r="J472" s="56"/>
      <c r="R472" s="802"/>
      <c r="S472" s="802"/>
      <c r="T472" s="802"/>
      <c r="U472" s="802"/>
      <c r="V472" s="802"/>
      <c r="W472" s="802"/>
      <c r="X472" s="802"/>
      <c r="Y472" s="802"/>
      <c r="Z472" s="802"/>
      <c r="AA472" s="802"/>
      <c r="AB472" s="802"/>
      <c r="AC472" s="802"/>
      <c r="AD472" s="802"/>
      <c r="AE472" s="792"/>
      <c r="AF472" s="792"/>
    </row>
    <row r="473" spans="1:32" ht="17.100000000000001" hidden="1" customHeight="1">
      <c r="A473" s="27"/>
      <c r="B473" s="1712"/>
      <c r="C473" s="1712"/>
      <c r="D473" s="1712"/>
      <c r="E473" s="75" t="s">
        <v>96</v>
      </c>
      <c r="F473" s="60"/>
      <c r="G473" s="6" t="e">
        <f t="shared" si="121"/>
        <v>#DIV/0!</v>
      </c>
      <c r="H473" s="56"/>
      <c r="I473" s="56"/>
      <c r="J473" s="56"/>
      <c r="R473" s="802"/>
      <c r="S473" s="802"/>
      <c r="T473" s="802"/>
      <c r="U473" s="802"/>
      <c r="V473" s="802"/>
      <c r="W473" s="802"/>
      <c r="X473" s="802"/>
      <c r="Y473" s="802"/>
      <c r="Z473" s="802"/>
      <c r="AA473" s="802"/>
      <c r="AB473" s="802"/>
      <c r="AC473" s="802"/>
      <c r="AD473" s="802"/>
      <c r="AE473" s="792"/>
      <c r="AF473" s="792"/>
    </row>
    <row r="474" spans="1:32" ht="17.100000000000001" hidden="1" customHeight="1">
      <c r="A474" s="27"/>
      <c r="B474" s="1712"/>
      <c r="C474" s="1712"/>
      <c r="D474" s="1712"/>
      <c r="E474" s="75" t="s">
        <v>96</v>
      </c>
      <c r="F474" s="60"/>
      <c r="G474" s="6" t="e">
        <f t="shared" si="121"/>
        <v>#DIV/0!</v>
      </c>
      <c r="H474" s="56"/>
      <c r="I474" s="56"/>
      <c r="J474" s="56"/>
      <c r="R474" s="802"/>
      <c r="S474" s="802"/>
      <c r="T474" s="802"/>
      <c r="U474" s="802"/>
      <c r="V474" s="802"/>
      <c r="W474" s="802"/>
      <c r="X474" s="802"/>
      <c r="Y474" s="802"/>
      <c r="Z474" s="802"/>
      <c r="AA474" s="802"/>
      <c r="AB474" s="802"/>
      <c r="AC474" s="802"/>
      <c r="AD474" s="802"/>
      <c r="AE474" s="792"/>
      <c r="AF474" s="792"/>
    </row>
    <row r="475" spans="1:32" ht="17.100000000000001" hidden="1" customHeight="1">
      <c r="A475" s="27"/>
      <c r="B475" s="1712"/>
      <c r="C475" s="1712"/>
      <c r="D475" s="1712"/>
      <c r="E475" s="75" t="s">
        <v>96</v>
      </c>
      <c r="F475" s="60"/>
      <c r="G475" s="6" t="e">
        <f t="shared" si="121"/>
        <v>#DIV/0!</v>
      </c>
      <c r="H475" s="56"/>
      <c r="I475" s="56"/>
      <c r="J475" s="56"/>
      <c r="R475" s="802"/>
      <c r="S475" s="802"/>
      <c r="T475" s="802"/>
      <c r="U475" s="802"/>
      <c r="V475" s="802"/>
      <c r="W475" s="802"/>
      <c r="X475" s="802"/>
      <c r="Y475" s="802"/>
      <c r="Z475" s="802"/>
      <c r="AA475" s="802"/>
      <c r="AB475" s="802"/>
      <c r="AC475" s="802"/>
      <c r="AD475" s="802"/>
      <c r="AE475" s="792"/>
      <c r="AF475" s="792"/>
    </row>
    <row r="476" spans="1:32" ht="17.100000000000001" hidden="1" customHeight="1">
      <c r="A476" s="27"/>
      <c r="B476" s="1712"/>
      <c r="C476" s="1712"/>
      <c r="D476" s="1712"/>
      <c r="E476" s="75" t="s">
        <v>96</v>
      </c>
      <c r="F476" s="60"/>
      <c r="G476" s="6" t="e">
        <f t="shared" si="121"/>
        <v>#DIV/0!</v>
      </c>
      <c r="H476" s="56"/>
      <c r="I476" s="56"/>
      <c r="J476" s="56"/>
      <c r="R476" s="802"/>
      <c r="S476" s="802"/>
      <c r="T476" s="802"/>
      <c r="U476" s="802"/>
      <c r="V476" s="802"/>
      <c r="W476" s="802"/>
      <c r="X476" s="802"/>
      <c r="Y476" s="802"/>
      <c r="Z476" s="802"/>
      <c r="AA476" s="802"/>
      <c r="AB476" s="802"/>
      <c r="AC476" s="802"/>
      <c r="AD476" s="802"/>
      <c r="AE476" s="792"/>
      <c r="AF476" s="792"/>
    </row>
    <row r="477" spans="1:32" ht="17.100000000000001" hidden="1" customHeight="1">
      <c r="A477" s="27"/>
      <c r="B477" s="1712"/>
      <c r="C477" s="1712"/>
      <c r="D477" s="1712"/>
      <c r="E477" s="75" t="s">
        <v>96</v>
      </c>
      <c r="F477" s="60"/>
      <c r="G477" s="6" t="e">
        <f t="shared" si="121"/>
        <v>#DIV/0!</v>
      </c>
      <c r="H477" s="56"/>
      <c r="I477" s="56"/>
      <c r="J477" s="56"/>
      <c r="R477" s="802"/>
      <c r="S477" s="802"/>
      <c r="T477" s="802"/>
      <c r="U477" s="802"/>
      <c r="V477" s="802"/>
      <c r="W477" s="802"/>
      <c r="X477" s="802"/>
      <c r="Y477" s="802"/>
      <c r="Z477" s="802"/>
      <c r="AA477" s="802"/>
      <c r="AB477" s="802"/>
      <c r="AC477" s="802"/>
      <c r="AD477" s="802"/>
      <c r="AE477" s="792"/>
      <c r="AF477" s="792"/>
    </row>
    <row r="478" spans="1:32" ht="17.100000000000001" hidden="1" customHeight="1">
      <c r="A478" s="27"/>
      <c r="B478" s="1712"/>
      <c r="C478" s="1712"/>
      <c r="D478" s="1712"/>
      <c r="E478" s="75" t="s">
        <v>96</v>
      </c>
      <c r="F478" s="60"/>
      <c r="G478" s="6" t="e">
        <f t="shared" si="121"/>
        <v>#DIV/0!</v>
      </c>
      <c r="H478" s="56"/>
      <c r="I478" s="56"/>
      <c r="J478" s="56"/>
      <c r="R478" s="802"/>
      <c r="S478" s="802"/>
      <c r="T478" s="802"/>
      <c r="U478" s="802"/>
      <c r="V478" s="802"/>
      <c r="W478" s="802"/>
      <c r="X478" s="802"/>
      <c r="Y478" s="802"/>
      <c r="Z478" s="802"/>
      <c r="AA478" s="802"/>
      <c r="AB478" s="802"/>
      <c r="AC478" s="802"/>
      <c r="AD478" s="802"/>
      <c r="AE478" s="792"/>
      <c r="AF478" s="792"/>
    </row>
    <row r="479" spans="1:32" ht="17.100000000000001" hidden="1" customHeight="1">
      <c r="A479" s="27"/>
      <c r="B479" s="1712"/>
      <c r="C479" s="1712"/>
      <c r="D479" s="1712"/>
      <c r="E479" s="75" t="s">
        <v>96</v>
      </c>
      <c r="F479" s="60"/>
      <c r="G479" s="6" t="e">
        <f t="shared" si="121"/>
        <v>#DIV/0!</v>
      </c>
      <c r="H479" s="56"/>
      <c r="I479" s="56"/>
      <c r="J479" s="56"/>
      <c r="R479" s="802"/>
      <c r="S479" s="802"/>
      <c r="T479" s="802"/>
      <c r="U479" s="802"/>
      <c r="V479" s="802"/>
      <c r="W479" s="802"/>
      <c r="X479" s="802"/>
      <c r="Y479" s="802"/>
      <c r="Z479" s="802"/>
      <c r="AA479" s="802"/>
      <c r="AB479" s="802"/>
      <c r="AC479" s="802"/>
      <c r="AD479" s="802"/>
      <c r="AE479" s="792"/>
      <c r="AF479" s="792"/>
    </row>
    <row r="480" spans="1:32" ht="17.100000000000001" hidden="1" customHeight="1">
      <c r="A480" s="27"/>
      <c r="B480" s="1712"/>
      <c r="C480" s="1712"/>
      <c r="D480" s="1712"/>
      <c r="E480" s="75" t="s">
        <v>96</v>
      </c>
      <c r="F480" s="60"/>
      <c r="G480" s="6" t="e">
        <f t="shared" si="121"/>
        <v>#DIV/0!</v>
      </c>
      <c r="H480" s="56"/>
      <c r="I480" s="56"/>
      <c r="J480" s="56"/>
      <c r="R480" s="802"/>
      <c r="S480" s="802"/>
      <c r="T480" s="802"/>
      <c r="U480" s="802"/>
      <c r="V480" s="802"/>
      <c r="W480" s="802"/>
      <c r="X480" s="802"/>
      <c r="Y480" s="802"/>
      <c r="Z480" s="802"/>
      <c r="AA480" s="802"/>
      <c r="AB480" s="802"/>
      <c r="AC480" s="802"/>
      <c r="AD480" s="802"/>
      <c r="AE480" s="792"/>
      <c r="AF480" s="792"/>
    </row>
    <row r="481" spans="1:32" ht="17.100000000000001" hidden="1" customHeight="1">
      <c r="A481" s="27"/>
      <c r="B481" s="1712"/>
      <c r="C481" s="1712"/>
      <c r="D481" s="1712"/>
      <c r="E481" s="75" t="s">
        <v>96</v>
      </c>
      <c r="F481" s="60"/>
      <c r="G481" s="6" t="e">
        <f t="shared" si="121"/>
        <v>#DIV/0!</v>
      </c>
      <c r="H481" s="56"/>
      <c r="I481" s="56"/>
      <c r="J481" s="56"/>
      <c r="R481" s="802"/>
      <c r="S481" s="802"/>
      <c r="T481" s="802"/>
      <c r="U481" s="802"/>
      <c r="V481" s="802"/>
      <c r="W481" s="802"/>
      <c r="X481" s="802"/>
      <c r="Y481" s="802"/>
      <c r="Z481" s="802"/>
      <c r="AA481" s="802"/>
      <c r="AB481" s="802"/>
      <c r="AC481" s="802"/>
      <c r="AD481" s="802"/>
      <c r="AE481" s="792"/>
      <c r="AF481" s="792"/>
    </row>
    <row r="482" spans="1:32" ht="17.100000000000001" hidden="1" customHeight="1">
      <c r="A482" s="27"/>
      <c r="B482" s="1712"/>
      <c r="C482" s="1712"/>
      <c r="D482" s="1712"/>
      <c r="E482" s="75" t="s">
        <v>96</v>
      </c>
      <c r="F482" s="60"/>
      <c r="G482" s="6" t="e">
        <f t="shared" si="121"/>
        <v>#DIV/0!</v>
      </c>
      <c r="H482" s="56"/>
      <c r="I482" s="56"/>
      <c r="J482" s="56"/>
      <c r="R482" s="802"/>
      <c r="S482" s="802"/>
      <c r="T482" s="802"/>
      <c r="U482" s="802"/>
      <c r="V482" s="802"/>
      <c r="W482" s="802"/>
      <c r="X482" s="802"/>
      <c r="Y482" s="802"/>
      <c r="Z482" s="802"/>
      <c r="AA482" s="802"/>
      <c r="AB482" s="802"/>
      <c r="AC482" s="802"/>
      <c r="AD482" s="802"/>
      <c r="AE482" s="792"/>
      <c r="AF482" s="792"/>
    </row>
    <row r="483" spans="1:32" ht="17.100000000000001" hidden="1" customHeight="1">
      <c r="A483" s="27"/>
      <c r="B483" s="1712"/>
      <c r="C483" s="1712"/>
      <c r="D483" s="1712"/>
      <c r="E483" s="75" t="s">
        <v>96</v>
      </c>
      <c r="F483" s="60"/>
      <c r="G483" s="6" t="e">
        <f t="shared" si="121"/>
        <v>#DIV/0!</v>
      </c>
      <c r="H483" s="56"/>
      <c r="I483" s="56"/>
      <c r="J483" s="56"/>
      <c r="R483" s="802"/>
      <c r="S483" s="802"/>
      <c r="T483" s="802"/>
      <c r="U483" s="802"/>
      <c r="V483" s="802"/>
      <c r="W483" s="802"/>
      <c r="X483" s="802"/>
      <c r="Y483" s="802"/>
      <c r="Z483" s="802"/>
      <c r="AA483" s="802"/>
      <c r="AB483" s="802"/>
      <c r="AC483" s="802"/>
      <c r="AD483" s="802"/>
      <c r="AE483" s="792"/>
      <c r="AF483" s="792"/>
    </row>
    <row r="484" spans="1:32" ht="17.100000000000001" hidden="1" customHeight="1">
      <c r="A484" s="27"/>
      <c r="B484" s="1712"/>
      <c r="C484" s="1712"/>
      <c r="D484" s="1712"/>
      <c r="E484" s="75" t="s">
        <v>96</v>
      </c>
      <c r="F484" s="60"/>
      <c r="G484" s="6" t="e">
        <f t="shared" si="121"/>
        <v>#DIV/0!</v>
      </c>
      <c r="H484" s="56"/>
      <c r="I484" s="56"/>
      <c r="J484" s="56"/>
      <c r="R484" s="802"/>
      <c r="S484" s="802"/>
      <c r="T484" s="802"/>
      <c r="U484" s="802"/>
      <c r="V484" s="802"/>
      <c r="W484" s="802"/>
      <c r="X484" s="802"/>
      <c r="Y484" s="802"/>
      <c r="Z484" s="802"/>
      <c r="AA484" s="802"/>
      <c r="AB484" s="802"/>
      <c r="AC484" s="802"/>
      <c r="AD484" s="802"/>
      <c r="AE484" s="792"/>
      <c r="AF484" s="792"/>
    </row>
    <row r="485" spans="1:32" ht="17.100000000000001" hidden="1" customHeight="1">
      <c r="A485" s="27"/>
      <c r="B485" s="1712"/>
      <c r="C485" s="1712"/>
      <c r="D485" s="1712"/>
      <c r="E485" s="75" t="s">
        <v>96</v>
      </c>
      <c r="F485" s="60"/>
      <c r="G485" s="6" t="e">
        <f t="shared" si="121"/>
        <v>#DIV/0!</v>
      </c>
      <c r="H485" s="56"/>
      <c r="I485" s="56"/>
      <c r="J485" s="56"/>
      <c r="R485" s="802"/>
      <c r="S485" s="802"/>
      <c r="T485" s="802"/>
      <c r="U485" s="802"/>
      <c r="V485" s="802"/>
      <c r="W485" s="802"/>
      <c r="X485" s="802"/>
      <c r="Y485" s="802"/>
      <c r="Z485" s="802"/>
      <c r="AA485" s="802"/>
      <c r="AB485" s="802"/>
      <c r="AC485" s="802"/>
      <c r="AD485" s="802"/>
      <c r="AE485" s="792"/>
      <c r="AF485" s="792"/>
    </row>
    <row r="486" spans="1:32" ht="17.100000000000001" hidden="1" customHeight="1">
      <c r="A486" s="27"/>
      <c r="B486" s="1712"/>
      <c r="C486" s="1712"/>
      <c r="D486" s="1712"/>
      <c r="E486" s="75" t="s">
        <v>96</v>
      </c>
      <c r="F486" s="60"/>
      <c r="G486" s="6" t="e">
        <f t="shared" si="121"/>
        <v>#DIV/0!</v>
      </c>
      <c r="H486" s="56"/>
      <c r="I486" s="56"/>
      <c r="J486" s="56"/>
      <c r="R486" s="802"/>
      <c r="S486" s="802"/>
      <c r="T486" s="802"/>
      <c r="U486" s="802"/>
      <c r="V486" s="802"/>
      <c r="W486" s="802"/>
      <c r="X486" s="802"/>
      <c r="Y486" s="802"/>
      <c r="Z486" s="802"/>
      <c r="AA486" s="802"/>
      <c r="AB486" s="802"/>
      <c r="AC486" s="802"/>
      <c r="AD486" s="802"/>
      <c r="AE486" s="792"/>
      <c r="AF486" s="792"/>
    </row>
    <row r="487" spans="1:32" ht="17.100000000000001" hidden="1" customHeight="1">
      <c r="A487" s="27"/>
      <c r="B487" s="1712"/>
      <c r="C487" s="1712"/>
      <c r="D487" s="1712"/>
      <c r="E487" s="75" t="s">
        <v>96</v>
      </c>
      <c r="F487" s="60"/>
      <c r="G487" s="6" t="e">
        <f t="shared" si="121"/>
        <v>#DIV/0!</v>
      </c>
      <c r="H487" s="56"/>
      <c r="I487" s="56"/>
      <c r="J487" s="56"/>
      <c r="R487" s="802"/>
      <c r="S487" s="802"/>
      <c r="T487" s="802"/>
      <c r="U487" s="802"/>
      <c r="V487" s="802"/>
      <c r="W487" s="802"/>
      <c r="X487" s="802"/>
      <c r="Y487" s="802"/>
      <c r="Z487" s="802"/>
      <c r="AA487" s="802"/>
      <c r="AB487" s="802"/>
      <c r="AC487" s="802"/>
      <c r="AD487" s="802"/>
      <c r="AE487" s="792"/>
      <c r="AF487" s="792"/>
    </row>
    <row r="488" spans="1:32" ht="17.100000000000001" hidden="1" customHeight="1">
      <c r="A488" s="27"/>
      <c r="B488" s="1712"/>
      <c r="C488" s="1712"/>
      <c r="D488" s="1712"/>
      <c r="E488" s="75" t="s">
        <v>96</v>
      </c>
      <c r="F488" s="60"/>
      <c r="G488" s="6" t="e">
        <f t="shared" si="121"/>
        <v>#DIV/0!</v>
      </c>
      <c r="H488" s="56"/>
      <c r="I488" s="56"/>
      <c r="J488" s="56"/>
      <c r="R488" s="802"/>
      <c r="S488" s="802"/>
      <c r="T488" s="802"/>
      <c r="U488" s="802"/>
      <c r="V488" s="802"/>
      <c r="W488" s="802"/>
      <c r="X488" s="802"/>
      <c r="Y488" s="802"/>
      <c r="Z488" s="802"/>
      <c r="AA488" s="802"/>
      <c r="AB488" s="802"/>
      <c r="AC488" s="802"/>
      <c r="AD488" s="802"/>
      <c r="AE488" s="792"/>
      <c r="AF488" s="792"/>
    </row>
    <row r="489" spans="1:32" ht="17.100000000000001" hidden="1" customHeight="1">
      <c r="A489" s="27"/>
      <c r="B489" s="1712"/>
      <c r="C489" s="1712"/>
      <c r="D489" s="1712"/>
      <c r="E489" s="75" t="s">
        <v>96</v>
      </c>
      <c r="F489" s="60"/>
      <c r="G489" s="6" t="e">
        <f t="shared" si="121"/>
        <v>#DIV/0!</v>
      </c>
      <c r="H489" s="56"/>
      <c r="I489" s="56"/>
      <c r="J489" s="56"/>
      <c r="R489" s="802"/>
      <c r="S489" s="802"/>
      <c r="T489" s="802"/>
      <c r="U489" s="802"/>
      <c r="V489" s="802"/>
      <c r="W489" s="802"/>
      <c r="X489" s="802"/>
      <c r="Y489" s="802"/>
      <c r="Z489" s="802"/>
      <c r="AA489" s="802"/>
      <c r="AB489" s="802"/>
      <c r="AC489" s="802"/>
      <c r="AD489" s="802"/>
      <c r="AE489" s="792"/>
      <c r="AF489" s="792"/>
    </row>
    <row r="490" spans="1:32" ht="17.100000000000001" hidden="1" customHeight="1">
      <c r="A490" s="27"/>
      <c r="B490" s="1712"/>
      <c r="C490" s="1712"/>
      <c r="D490" s="1712"/>
      <c r="E490" s="75" t="s">
        <v>96</v>
      </c>
      <c r="F490" s="60"/>
      <c r="G490" s="6" t="e">
        <f t="shared" si="121"/>
        <v>#DIV/0!</v>
      </c>
      <c r="H490" s="56"/>
      <c r="I490" s="56"/>
      <c r="J490" s="56"/>
      <c r="R490" s="802"/>
      <c r="S490" s="802"/>
      <c r="T490" s="802"/>
      <c r="U490" s="802"/>
      <c r="V490" s="802"/>
      <c r="W490" s="802"/>
      <c r="X490" s="802"/>
      <c r="Y490" s="802"/>
      <c r="Z490" s="802"/>
      <c r="AA490" s="802"/>
      <c r="AB490" s="802"/>
      <c r="AC490" s="802"/>
      <c r="AD490" s="802"/>
      <c r="AE490" s="792"/>
      <c r="AF490" s="792"/>
    </row>
    <row r="491" spans="1:32" ht="17.100000000000001" hidden="1" customHeight="1">
      <c r="A491" s="27"/>
      <c r="B491" s="1712"/>
      <c r="C491" s="1712"/>
      <c r="D491" s="1712"/>
      <c r="E491" s="75" t="s">
        <v>96</v>
      </c>
      <c r="F491" s="60"/>
      <c r="G491" s="6" t="e">
        <f t="shared" si="121"/>
        <v>#DIV/0!</v>
      </c>
      <c r="H491" s="56"/>
      <c r="I491" s="56"/>
      <c r="J491" s="56"/>
      <c r="R491" s="802"/>
      <c r="S491" s="802"/>
      <c r="T491" s="802"/>
      <c r="U491" s="802"/>
      <c r="V491" s="802"/>
      <c r="W491" s="802"/>
      <c r="X491" s="802"/>
      <c r="Y491" s="802"/>
      <c r="Z491" s="802"/>
      <c r="AA491" s="802"/>
      <c r="AB491" s="802"/>
      <c r="AC491" s="802"/>
      <c r="AD491" s="802"/>
      <c r="AE491" s="792"/>
      <c r="AF491" s="792"/>
    </row>
    <row r="492" spans="1:32" ht="17.100000000000001" customHeight="1">
      <c r="A492" s="18">
        <v>5</v>
      </c>
      <c r="B492" s="1876" t="s">
        <v>967</v>
      </c>
      <c r="C492" s="1877"/>
      <c r="D492" s="1878"/>
      <c r="E492" s="1316" t="s">
        <v>117</v>
      </c>
      <c r="F492" s="1317" t="s">
        <v>117</v>
      </c>
      <c r="G492" s="1318" t="s">
        <v>117</v>
      </c>
      <c r="H492" s="26">
        <f>SUM(H493:H525)</f>
        <v>10100</v>
      </c>
      <c r="I492" s="26">
        <f t="shared" ref="I492:J492" si="122">SUM(I493:I525)</f>
        <v>0</v>
      </c>
      <c r="J492" s="26">
        <f t="shared" si="122"/>
        <v>0</v>
      </c>
      <c r="R492" s="802"/>
      <c r="S492" s="802"/>
      <c r="T492" s="802"/>
      <c r="U492" s="802"/>
      <c r="V492" s="802"/>
      <c r="W492" s="802"/>
      <c r="X492" s="802"/>
      <c r="Y492" s="802"/>
      <c r="Z492" s="802"/>
      <c r="AA492" s="802"/>
      <c r="AB492" s="802"/>
      <c r="AC492" s="802"/>
      <c r="AD492" s="802"/>
      <c r="AE492" s="792">
        <f t="shared" si="116"/>
        <v>0</v>
      </c>
      <c r="AF492" s="792">
        <f t="shared" si="117"/>
        <v>0</v>
      </c>
    </row>
    <row r="493" spans="1:32" ht="17.100000000000001" customHeight="1">
      <c r="A493" s="27"/>
      <c r="B493" s="1928" t="s">
        <v>1100</v>
      </c>
      <c r="C493" s="1928"/>
      <c r="D493" s="1928"/>
      <c r="E493" s="75" t="s">
        <v>96</v>
      </c>
      <c r="F493" s="60">
        <v>9</v>
      </c>
      <c r="G493" s="6">
        <f t="shared" si="112"/>
        <v>1122.2222222222222</v>
      </c>
      <c r="H493" s="56">
        <v>10100</v>
      </c>
      <c r="I493" s="56"/>
      <c r="J493" s="56"/>
      <c r="R493" s="802"/>
      <c r="S493" s="802"/>
      <c r="T493" s="802"/>
      <c r="U493" s="802"/>
      <c r="V493" s="802"/>
      <c r="W493" s="802"/>
      <c r="X493" s="802"/>
      <c r="Y493" s="802"/>
      <c r="Z493" s="802"/>
      <c r="AA493" s="802"/>
      <c r="AB493" s="802"/>
      <c r="AC493" s="802"/>
      <c r="AD493" s="802"/>
      <c r="AE493" s="792">
        <f t="shared" si="116"/>
        <v>0</v>
      </c>
      <c r="AF493" s="792">
        <f t="shared" si="117"/>
        <v>0</v>
      </c>
    </row>
    <row r="494" spans="1:32" ht="17.100000000000001" customHeight="1" thickBot="1">
      <c r="A494" s="27"/>
      <c r="B494" s="1928"/>
      <c r="C494" s="1928"/>
      <c r="D494" s="1928"/>
      <c r="E494" s="75" t="s">
        <v>96</v>
      </c>
      <c r="F494" s="60"/>
      <c r="G494" s="6" t="e">
        <f t="shared" si="112"/>
        <v>#DIV/0!</v>
      </c>
      <c r="H494" s="56"/>
      <c r="I494" s="56"/>
      <c r="J494" s="56"/>
      <c r="R494" s="802"/>
      <c r="S494" s="802"/>
      <c r="T494" s="802"/>
      <c r="U494" s="802"/>
      <c r="V494" s="802"/>
      <c r="W494" s="802"/>
      <c r="X494" s="802"/>
      <c r="Y494" s="802"/>
      <c r="Z494" s="802"/>
      <c r="AA494" s="802"/>
      <c r="AB494" s="802"/>
      <c r="AC494" s="802"/>
      <c r="AD494" s="802"/>
      <c r="AE494" s="792">
        <f t="shared" si="116"/>
        <v>0</v>
      </c>
      <c r="AF494" s="792">
        <f t="shared" si="117"/>
        <v>0</v>
      </c>
    </row>
    <row r="495" spans="1:32" ht="17.100000000000001" hidden="1" customHeight="1">
      <c r="A495" s="27"/>
      <c r="B495" s="1928"/>
      <c r="C495" s="1928"/>
      <c r="D495" s="1928"/>
      <c r="E495" s="75" t="s">
        <v>96</v>
      </c>
      <c r="F495" s="60"/>
      <c r="G495" s="6" t="e">
        <f t="shared" si="112"/>
        <v>#DIV/0!</v>
      </c>
      <c r="H495" s="56"/>
      <c r="I495" s="56"/>
      <c r="J495" s="56"/>
      <c r="R495" s="802"/>
      <c r="S495" s="802"/>
      <c r="T495" s="802"/>
      <c r="U495" s="802"/>
      <c r="V495" s="802"/>
      <c r="W495" s="802"/>
      <c r="X495" s="802"/>
      <c r="Y495" s="802"/>
      <c r="Z495" s="802"/>
      <c r="AA495" s="802"/>
      <c r="AB495" s="802"/>
      <c r="AC495" s="802"/>
      <c r="AD495" s="802"/>
      <c r="AE495" s="792">
        <f t="shared" si="116"/>
        <v>0</v>
      </c>
      <c r="AF495" s="792">
        <f t="shared" si="117"/>
        <v>0</v>
      </c>
    </row>
    <row r="496" spans="1:32" ht="17.100000000000001" hidden="1" customHeight="1">
      <c r="A496" s="27"/>
      <c r="B496" s="1929"/>
      <c r="C496" s="1930"/>
      <c r="D496" s="1930"/>
      <c r="E496" s="75" t="s">
        <v>96</v>
      </c>
      <c r="F496" s="60"/>
      <c r="G496" s="6" t="e">
        <f t="shared" si="112"/>
        <v>#DIV/0!</v>
      </c>
      <c r="H496" s="56"/>
      <c r="I496" s="56"/>
      <c r="J496" s="56"/>
      <c r="R496" s="802"/>
      <c r="S496" s="802"/>
      <c r="T496" s="802"/>
      <c r="U496" s="802"/>
      <c r="V496" s="802"/>
      <c r="W496" s="802"/>
      <c r="X496" s="802"/>
      <c r="Y496" s="802"/>
      <c r="Z496" s="802"/>
      <c r="AA496" s="802"/>
      <c r="AB496" s="802"/>
      <c r="AC496" s="802"/>
      <c r="AD496" s="802"/>
      <c r="AE496" s="792">
        <f t="shared" si="116"/>
        <v>0</v>
      </c>
      <c r="AF496" s="792">
        <f t="shared" si="117"/>
        <v>0</v>
      </c>
    </row>
    <row r="497" spans="1:32" ht="17.100000000000001" hidden="1" customHeight="1">
      <c r="A497" s="27"/>
      <c r="B497" s="1929"/>
      <c r="C497" s="1930"/>
      <c r="D497" s="1930"/>
      <c r="E497" s="75" t="s">
        <v>96</v>
      </c>
      <c r="F497" s="60"/>
      <c r="G497" s="6" t="e">
        <f t="shared" si="112"/>
        <v>#DIV/0!</v>
      </c>
      <c r="H497" s="88"/>
      <c r="I497" s="56"/>
      <c r="J497" s="56"/>
      <c r="R497" s="802"/>
      <c r="S497" s="802"/>
      <c r="T497" s="802"/>
      <c r="U497" s="802"/>
      <c r="V497" s="802"/>
      <c r="W497" s="802"/>
      <c r="X497" s="802"/>
      <c r="Y497" s="802"/>
      <c r="Z497" s="802"/>
      <c r="AA497" s="802"/>
      <c r="AB497" s="802"/>
      <c r="AC497" s="802"/>
      <c r="AD497" s="802"/>
      <c r="AE497" s="792">
        <f t="shared" si="116"/>
        <v>0</v>
      </c>
      <c r="AF497" s="792">
        <f t="shared" si="117"/>
        <v>0</v>
      </c>
    </row>
    <row r="498" spans="1:32" ht="17.100000000000001" hidden="1" customHeight="1">
      <c r="A498" s="27"/>
      <c r="B498" s="1929"/>
      <c r="C498" s="1930"/>
      <c r="D498" s="1931"/>
      <c r="E498" s="75" t="s">
        <v>96</v>
      </c>
      <c r="F498" s="60"/>
      <c r="G498" s="6" t="e">
        <f t="shared" si="112"/>
        <v>#DIV/0!</v>
      </c>
      <c r="H498" s="56"/>
      <c r="I498" s="56"/>
      <c r="J498" s="56"/>
      <c r="R498" s="802"/>
      <c r="S498" s="802"/>
      <c r="T498" s="802"/>
      <c r="U498" s="802"/>
      <c r="V498" s="802"/>
      <c r="W498" s="802"/>
      <c r="X498" s="802"/>
      <c r="Y498" s="802"/>
      <c r="Z498" s="802"/>
      <c r="AA498" s="802"/>
      <c r="AB498" s="802"/>
      <c r="AC498" s="802"/>
      <c r="AD498" s="802"/>
      <c r="AE498" s="792">
        <f t="shared" si="116"/>
        <v>0</v>
      </c>
      <c r="AF498" s="792">
        <f t="shared" si="117"/>
        <v>0</v>
      </c>
    </row>
    <row r="499" spans="1:32" ht="17.100000000000001" hidden="1" customHeight="1">
      <c r="A499" s="27"/>
      <c r="B499" s="1929"/>
      <c r="C499" s="1930"/>
      <c r="D499" s="1931"/>
      <c r="E499" s="75" t="s">
        <v>96</v>
      </c>
      <c r="F499" s="60"/>
      <c r="G499" s="6" t="e">
        <f t="shared" si="112"/>
        <v>#DIV/0!</v>
      </c>
      <c r="H499" s="56"/>
      <c r="I499" s="56"/>
      <c r="J499" s="56"/>
      <c r="R499" s="802"/>
      <c r="S499" s="802"/>
      <c r="T499" s="802"/>
      <c r="U499" s="802"/>
      <c r="V499" s="802"/>
      <c r="W499" s="802"/>
      <c r="X499" s="802"/>
      <c r="Y499" s="802"/>
      <c r="Z499" s="802"/>
      <c r="AA499" s="802"/>
      <c r="AB499" s="802"/>
      <c r="AC499" s="802"/>
      <c r="AD499" s="802"/>
      <c r="AE499" s="792">
        <f t="shared" si="116"/>
        <v>0</v>
      </c>
      <c r="AF499" s="792">
        <f t="shared" si="117"/>
        <v>0</v>
      </c>
    </row>
    <row r="500" spans="1:32" ht="17.100000000000001" hidden="1" customHeight="1">
      <c r="A500" s="27"/>
      <c r="B500" s="1929"/>
      <c r="C500" s="1930"/>
      <c r="D500" s="1931"/>
      <c r="E500" s="75" t="s">
        <v>96</v>
      </c>
      <c r="F500" s="60"/>
      <c r="G500" s="6" t="e">
        <f t="shared" si="112"/>
        <v>#DIV/0!</v>
      </c>
      <c r="H500" s="56"/>
      <c r="I500" s="56"/>
      <c r="J500" s="56"/>
      <c r="R500" s="802"/>
      <c r="S500" s="802"/>
      <c r="T500" s="802"/>
      <c r="U500" s="802"/>
      <c r="V500" s="802"/>
      <c r="W500" s="802"/>
      <c r="X500" s="802"/>
      <c r="Y500" s="802"/>
      <c r="Z500" s="802"/>
      <c r="AA500" s="802"/>
      <c r="AB500" s="802"/>
      <c r="AC500" s="802"/>
      <c r="AD500" s="802"/>
      <c r="AE500" s="792">
        <f t="shared" si="116"/>
        <v>0</v>
      </c>
      <c r="AF500" s="792">
        <f t="shared" si="117"/>
        <v>0</v>
      </c>
    </row>
    <row r="501" spans="1:32" ht="17.100000000000001" hidden="1" customHeight="1">
      <c r="A501" s="27"/>
      <c r="B501" s="1929"/>
      <c r="C501" s="1930"/>
      <c r="D501" s="1931"/>
      <c r="E501" s="75" t="s">
        <v>96</v>
      </c>
      <c r="F501" s="60"/>
      <c r="G501" s="6" t="e">
        <f t="shared" si="112"/>
        <v>#DIV/0!</v>
      </c>
      <c r="H501" s="56"/>
      <c r="I501" s="56"/>
      <c r="J501" s="56"/>
      <c r="R501" s="802"/>
      <c r="S501" s="802"/>
      <c r="T501" s="802"/>
      <c r="U501" s="802"/>
      <c r="V501" s="802"/>
      <c r="W501" s="802"/>
      <c r="X501" s="802"/>
      <c r="Y501" s="802"/>
      <c r="Z501" s="802"/>
      <c r="AA501" s="802"/>
      <c r="AB501" s="802"/>
      <c r="AC501" s="802"/>
      <c r="AD501" s="802"/>
      <c r="AE501" s="792">
        <f t="shared" si="116"/>
        <v>0</v>
      </c>
      <c r="AF501" s="792">
        <f t="shared" si="117"/>
        <v>0</v>
      </c>
    </row>
    <row r="502" spans="1:32" ht="17.100000000000001" hidden="1" customHeight="1">
      <c r="A502" s="27"/>
      <c r="B502" s="1932"/>
      <c r="C502" s="1933"/>
      <c r="D502" s="1934"/>
      <c r="E502" s="75" t="s">
        <v>96</v>
      </c>
      <c r="F502" s="60"/>
      <c r="G502" s="6" t="e">
        <f t="shared" si="112"/>
        <v>#DIV/0!</v>
      </c>
      <c r="H502" s="56"/>
      <c r="I502" s="56"/>
      <c r="J502" s="56"/>
      <c r="R502" s="802"/>
      <c r="S502" s="802"/>
      <c r="T502" s="802"/>
      <c r="U502" s="802"/>
      <c r="V502" s="802"/>
      <c r="W502" s="802"/>
      <c r="X502" s="802"/>
      <c r="Y502" s="802"/>
      <c r="Z502" s="802"/>
      <c r="AA502" s="802"/>
      <c r="AB502" s="802"/>
      <c r="AC502" s="802"/>
      <c r="AD502" s="802"/>
      <c r="AE502" s="792">
        <f t="shared" si="116"/>
        <v>0</v>
      </c>
      <c r="AF502" s="792">
        <f t="shared" si="117"/>
        <v>0</v>
      </c>
    </row>
    <row r="503" spans="1:32" ht="17.100000000000001" hidden="1" customHeight="1">
      <c r="A503" s="27"/>
      <c r="B503" s="1932"/>
      <c r="C503" s="1933"/>
      <c r="D503" s="1934"/>
      <c r="E503" s="75" t="s">
        <v>96</v>
      </c>
      <c r="F503" s="60"/>
      <c r="G503" s="6" t="e">
        <f t="shared" si="112"/>
        <v>#DIV/0!</v>
      </c>
      <c r="H503" s="56"/>
      <c r="I503" s="56"/>
      <c r="J503" s="56"/>
      <c r="R503" s="802"/>
      <c r="S503" s="802"/>
      <c r="T503" s="802"/>
      <c r="U503" s="802"/>
      <c r="V503" s="802"/>
      <c r="W503" s="802"/>
      <c r="X503" s="802"/>
      <c r="Y503" s="802"/>
      <c r="Z503" s="802"/>
      <c r="AA503" s="802"/>
      <c r="AB503" s="802"/>
      <c r="AC503" s="802"/>
      <c r="AD503" s="802"/>
      <c r="AE503" s="792">
        <f t="shared" si="116"/>
        <v>0</v>
      </c>
      <c r="AF503" s="792">
        <f t="shared" si="117"/>
        <v>0</v>
      </c>
    </row>
    <row r="504" spans="1:32" ht="17.100000000000001" hidden="1" customHeight="1">
      <c r="A504" s="27"/>
      <c r="B504" s="1934"/>
      <c r="C504" s="1984"/>
      <c r="D504" s="1984"/>
      <c r="E504" s="75" t="s">
        <v>96</v>
      </c>
      <c r="F504" s="60"/>
      <c r="G504" s="6" t="e">
        <f t="shared" si="112"/>
        <v>#DIV/0!</v>
      </c>
      <c r="H504" s="56"/>
      <c r="I504" s="56"/>
      <c r="J504" s="56"/>
      <c r="R504" s="802"/>
      <c r="S504" s="802"/>
      <c r="T504" s="802"/>
      <c r="U504" s="802"/>
      <c r="V504" s="802"/>
      <c r="W504" s="802"/>
      <c r="X504" s="802"/>
      <c r="Y504" s="802"/>
      <c r="Z504" s="802"/>
      <c r="AA504" s="802"/>
      <c r="AB504" s="802"/>
      <c r="AC504" s="802"/>
      <c r="AD504" s="802"/>
      <c r="AE504" s="792">
        <f t="shared" si="116"/>
        <v>0</v>
      </c>
      <c r="AF504" s="792">
        <f t="shared" si="117"/>
        <v>0</v>
      </c>
    </row>
    <row r="505" spans="1:32" ht="17.100000000000001" hidden="1" customHeight="1">
      <c r="A505" s="27"/>
      <c r="B505" s="1934"/>
      <c r="C505" s="1984"/>
      <c r="D505" s="1984"/>
      <c r="E505" s="75" t="s">
        <v>96</v>
      </c>
      <c r="F505" s="60"/>
      <c r="G505" s="6" t="e">
        <f t="shared" si="112"/>
        <v>#DIV/0!</v>
      </c>
      <c r="H505" s="56"/>
      <c r="I505" s="56"/>
      <c r="J505" s="56"/>
      <c r="R505" s="802"/>
      <c r="S505" s="802"/>
      <c r="T505" s="802"/>
      <c r="U505" s="802"/>
      <c r="V505" s="802"/>
      <c r="W505" s="802"/>
      <c r="X505" s="802"/>
      <c r="Y505" s="802"/>
      <c r="Z505" s="802"/>
      <c r="AA505" s="802"/>
      <c r="AB505" s="802"/>
      <c r="AC505" s="802"/>
      <c r="AD505" s="802"/>
      <c r="AE505" s="792">
        <f t="shared" si="116"/>
        <v>0</v>
      </c>
      <c r="AF505" s="792">
        <f t="shared" si="117"/>
        <v>0</v>
      </c>
    </row>
    <row r="506" spans="1:32" ht="17.100000000000001" hidden="1" customHeight="1">
      <c r="A506" s="27"/>
      <c r="B506" s="1934"/>
      <c r="C506" s="1984"/>
      <c r="D506" s="1984"/>
      <c r="E506" s="75" t="s">
        <v>96</v>
      </c>
      <c r="F506" s="60"/>
      <c r="G506" s="6" t="e">
        <f t="shared" si="112"/>
        <v>#DIV/0!</v>
      </c>
      <c r="H506" s="56"/>
      <c r="I506" s="56"/>
      <c r="J506" s="56"/>
      <c r="R506" s="802"/>
      <c r="S506" s="802"/>
      <c r="T506" s="802"/>
      <c r="U506" s="802"/>
      <c r="V506" s="802"/>
      <c r="W506" s="802"/>
      <c r="X506" s="802"/>
      <c r="Y506" s="802"/>
      <c r="Z506" s="802"/>
      <c r="AA506" s="802"/>
      <c r="AB506" s="802"/>
      <c r="AC506" s="802"/>
      <c r="AD506" s="802"/>
      <c r="AE506" s="792">
        <f t="shared" si="116"/>
        <v>0</v>
      </c>
      <c r="AF506" s="792">
        <f t="shared" si="117"/>
        <v>0</v>
      </c>
    </row>
    <row r="507" spans="1:32" ht="17.100000000000001" hidden="1" customHeight="1">
      <c r="A507" s="27"/>
      <c r="B507" s="1981"/>
      <c r="C507" s="1982"/>
      <c r="D507" s="1982"/>
      <c r="E507" s="24" t="s">
        <v>96</v>
      </c>
      <c r="F507" s="60"/>
      <c r="G507" s="6" t="e">
        <f t="shared" si="112"/>
        <v>#DIV/0!</v>
      </c>
      <c r="H507" s="56"/>
      <c r="I507" s="56"/>
      <c r="J507" s="56"/>
      <c r="R507" s="802"/>
      <c r="S507" s="802"/>
      <c r="T507" s="802"/>
      <c r="U507" s="802"/>
      <c r="V507" s="802"/>
      <c r="W507" s="802"/>
      <c r="X507" s="802"/>
      <c r="Y507" s="802"/>
      <c r="Z507" s="802"/>
      <c r="AA507" s="802"/>
      <c r="AB507" s="802"/>
      <c r="AC507" s="802"/>
      <c r="AD507" s="802"/>
      <c r="AE507" s="792">
        <f t="shared" si="116"/>
        <v>0</v>
      </c>
      <c r="AF507" s="792">
        <f t="shared" si="117"/>
        <v>0</v>
      </c>
    </row>
    <row r="508" spans="1:32" ht="17.100000000000001" hidden="1" customHeight="1">
      <c r="A508" s="27"/>
      <c r="B508" s="1981"/>
      <c r="C508" s="1982"/>
      <c r="D508" s="1982"/>
      <c r="E508" s="24" t="s">
        <v>96</v>
      </c>
      <c r="F508" s="5"/>
      <c r="G508" s="6" t="e">
        <f t="shared" si="112"/>
        <v>#DIV/0!</v>
      </c>
      <c r="H508" s="56"/>
      <c r="I508" s="56"/>
      <c r="J508" s="56"/>
      <c r="R508" s="802"/>
      <c r="S508" s="802"/>
      <c r="T508" s="802"/>
      <c r="U508" s="802"/>
      <c r="V508" s="802"/>
      <c r="W508" s="802"/>
      <c r="X508" s="802"/>
      <c r="Y508" s="802"/>
      <c r="Z508" s="802"/>
      <c r="AA508" s="802"/>
      <c r="AB508" s="802"/>
      <c r="AC508" s="802"/>
      <c r="AD508" s="802"/>
      <c r="AE508" s="792">
        <f t="shared" si="116"/>
        <v>0</v>
      </c>
      <c r="AF508" s="792">
        <f t="shared" si="117"/>
        <v>0</v>
      </c>
    </row>
    <row r="509" spans="1:32" ht="17.100000000000001" hidden="1" customHeight="1">
      <c r="A509" s="27"/>
      <c r="B509" s="1983"/>
      <c r="C509" s="1983"/>
      <c r="D509" s="1983"/>
      <c r="E509" s="24" t="s">
        <v>96</v>
      </c>
      <c r="F509" s="5"/>
      <c r="G509" s="6" t="e">
        <f t="shared" si="112"/>
        <v>#DIV/0!</v>
      </c>
      <c r="H509" s="56"/>
      <c r="I509" s="56"/>
      <c r="J509" s="56"/>
      <c r="R509" s="802"/>
      <c r="S509" s="802"/>
      <c r="T509" s="802"/>
      <c r="U509" s="802"/>
      <c r="V509" s="802"/>
      <c r="W509" s="802"/>
      <c r="X509" s="802"/>
      <c r="Y509" s="802"/>
      <c r="Z509" s="802"/>
      <c r="AA509" s="802"/>
      <c r="AB509" s="802"/>
      <c r="AC509" s="802"/>
      <c r="AD509" s="802"/>
      <c r="AE509" s="792">
        <f t="shared" si="116"/>
        <v>0</v>
      </c>
      <c r="AF509" s="792">
        <f t="shared" si="117"/>
        <v>0</v>
      </c>
    </row>
    <row r="510" spans="1:32" ht="17.100000000000001" hidden="1" customHeight="1">
      <c r="A510" s="27"/>
      <c r="B510" s="1983"/>
      <c r="C510" s="1983"/>
      <c r="D510" s="1983"/>
      <c r="E510" s="24" t="s">
        <v>96</v>
      </c>
      <c r="F510" s="5"/>
      <c r="G510" s="6" t="e">
        <f t="shared" si="112"/>
        <v>#DIV/0!</v>
      </c>
      <c r="H510" s="56"/>
      <c r="I510" s="56"/>
      <c r="J510" s="56"/>
      <c r="R510" s="802"/>
      <c r="S510" s="802"/>
      <c r="T510" s="802"/>
      <c r="U510" s="802"/>
      <c r="V510" s="802"/>
      <c r="W510" s="802"/>
      <c r="X510" s="802"/>
      <c r="Y510" s="802"/>
      <c r="Z510" s="802"/>
      <c r="AA510" s="802"/>
      <c r="AB510" s="802"/>
      <c r="AC510" s="802"/>
      <c r="AD510" s="802"/>
      <c r="AE510" s="792">
        <f t="shared" si="116"/>
        <v>0</v>
      </c>
      <c r="AF510" s="792">
        <f t="shared" si="117"/>
        <v>0</v>
      </c>
    </row>
    <row r="511" spans="1:32" ht="17.100000000000001" hidden="1" customHeight="1">
      <c r="A511" s="27"/>
      <c r="B511" s="1983"/>
      <c r="C511" s="1983"/>
      <c r="D511" s="1983"/>
      <c r="E511" s="24" t="s">
        <v>96</v>
      </c>
      <c r="F511" s="5"/>
      <c r="G511" s="6" t="e">
        <f t="shared" si="112"/>
        <v>#DIV/0!</v>
      </c>
      <c r="H511" s="56"/>
      <c r="I511" s="56"/>
      <c r="J511" s="56"/>
      <c r="R511" s="802"/>
      <c r="S511" s="802"/>
      <c r="T511" s="802"/>
      <c r="U511" s="802"/>
      <c r="V511" s="802"/>
      <c r="W511" s="802"/>
      <c r="X511" s="802"/>
      <c r="Y511" s="802"/>
      <c r="Z511" s="802"/>
      <c r="AA511" s="802"/>
      <c r="AB511" s="802"/>
      <c r="AC511" s="802"/>
      <c r="AD511" s="802"/>
      <c r="AE511" s="792">
        <f t="shared" si="116"/>
        <v>0</v>
      </c>
      <c r="AF511" s="792">
        <f t="shared" si="117"/>
        <v>0</v>
      </c>
    </row>
    <row r="512" spans="1:32" ht="17.100000000000001" hidden="1" customHeight="1">
      <c r="A512" s="27"/>
      <c r="B512" s="1983"/>
      <c r="C512" s="1983"/>
      <c r="D512" s="1983"/>
      <c r="E512" s="24" t="s">
        <v>96</v>
      </c>
      <c r="F512" s="5"/>
      <c r="G512" s="6" t="e">
        <f t="shared" si="112"/>
        <v>#DIV/0!</v>
      </c>
      <c r="H512" s="56"/>
      <c r="I512" s="56"/>
      <c r="J512" s="56"/>
      <c r="R512" s="802"/>
      <c r="S512" s="802"/>
      <c r="T512" s="802"/>
      <c r="U512" s="802"/>
      <c r="V512" s="802"/>
      <c r="W512" s="802"/>
      <c r="X512" s="802"/>
      <c r="Y512" s="802"/>
      <c r="Z512" s="802"/>
      <c r="AA512" s="802"/>
      <c r="AB512" s="802"/>
      <c r="AC512" s="802"/>
      <c r="AD512" s="802"/>
      <c r="AE512" s="792">
        <f t="shared" si="116"/>
        <v>0</v>
      </c>
      <c r="AF512" s="792">
        <f t="shared" si="117"/>
        <v>0</v>
      </c>
    </row>
    <row r="513" spans="1:32" ht="17.100000000000001" hidden="1" customHeight="1">
      <c r="A513" s="27"/>
      <c r="B513" s="1935"/>
      <c r="C513" s="1936"/>
      <c r="D513" s="1937"/>
      <c r="E513" s="24" t="s">
        <v>96</v>
      </c>
      <c r="F513" s="5"/>
      <c r="G513" s="6" t="e">
        <f t="shared" si="112"/>
        <v>#DIV/0!</v>
      </c>
      <c r="H513" s="56"/>
      <c r="I513" s="56"/>
      <c r="J513" s="56"/>
      <c r="R513" s="802"/>
      <c r="S513" s="802"/>
      <c r="T513" s="802"/>
      <c r="U513" s="802"/>
      <c r="V513" s="802"/>
      <c r="W513" s="802"/>
      <c r="X513" s="802"/>
      <c r="Y513" s="802"/>
      <c r="Z513" s="802"/>
      <c r="AA513" s="802"/>
      <c r="AB513" s="802"/>
      <c r="AC513" s="802"/>
      <c r="AD513" s="802"/>
      <c r="AE513" s="792">
        <f t="shared" si="116"/>
        <v>0</v>
      </c>
      <c r="AF513" s="792">
        <f t="shared" si="117"/>
        <v>0</v>
      </c>
    </row>
    <row r="514" spans="1:32" ht="17.100000000000001" hidden="1" customHeight="1">
      <c r="A514" s="27"/>
      <c r="B514" s="1981"/>
      <c r="C514" s="1982"/>
      <c r="D514" s="1982"/>
      <c r="E514" s="24" t="s">
        <v>96</v>
      </c>
      <c r="F514" s="5"/>
      <c r="G514" s="6" t="e">
        <f t="shared" si="112"/>
        <v>#DIV/0!</v>
      </c>
      <c r="H514" s="56"/>
      <c r="I514" s="56"/>
      <c r="J514" s="56"/>
      <c r="R514" s="802"/>
      <c r="S514" s="802"/>
      <c r="T514" s="802"/>
      <c r="U514" s="802"/>
      <c r="V514" s="802"/>
      <c r="W514" s="802"/>
      <c r="X514" s="802"/>
      <c r="Y514" s="802"/>
      <c r="Z514" s="802"/>
      <c r="AA514" s="802"/>
      <c r="AB514" s="802"/>
      <c r="AC514" s="802"/>
      <c r="AD514" s="802"/>
      <c r="AE514" s="792">
        <f t="shared" si="116"/>
        <v>0</v>
      </c>
      <c r="AF514" s="792">
        <f t="shared" si="117"/>
        <v>0</v>
      </c>
    </row>
    <row r="515" spans="1:32" ht="17.100000000000001" hidden="1" customHeight="1">
      <c r="A515" s="27"/>
      <c r="B515" s="1983"/>
      <c r="C515" s="1983"/>
      <c r="D515" s="1983"/>
      <c r="E515" s="24" t="s">
        <v>96</v>
      </c>
      <c r="F515" s="5"/>
      <c r="G515" s="6" t="e">
        <f t="shared" si="112"/>
        <v>#DIV/0!</v>
      </c>
      <c r="H515" s="56"/>
      <c r="I515" s="88"/>
      <c r="J515" s="88"/>
      <c r="R515" s="802"/>
      <c r="S515" s="802"/>
      <c r="T515" s="802"/>
      <c r="U515" s="802"/>
      <c r="V515" s="802"/>
      <c r="W515" s="802"/>
      <c r="X515" s="802"/>
      <c r="Y515" s="802"/>
      <c r="Z515" s="802"/>
      <c r="AA515" s="802"/>
      <c r="AB515" s="802"/>
      <c r="AC515" s="802"/>
      <c r="AD515" s="802"/>
      <c r="AE515" s="792">
        <f t="shared" si="116"/>
        <v>0</v>
      </c>
      <c r="AF515" s="792">
        <f t="shared" si="117"/>
        <v>0</v>
      </c>
    </row>
    <row r="516" spans="1:32" ht="17.100000000000001" hidden="1" customHeight="1">
      <c r="A516" s="27"/>
      <c r="B516" s="1983"/>
      <c r="C516" s="1983"/>
      <c r="D516" s="1983"/>
      <c r="E516" s="24" t="s">
        <v>96</v>
      </c>
      <c r="F516" s="5"/>
      <c r="G516" s="6" t="e">
        <f t="shared" si="112"/>
        <v>#DIV/0!</v>
      </c>
      <c r="H516" s="56"/>
      <c r="I516" s="56"/>
      <c r="J516" s="56"/>
      <c r="R516" s="802"/>
      <c r="S516" s="802"/>
      <c r="T516" s="802"/>
      <c r="U516" s="802"/>
      <c r="V516" s="802"/>
      <c r="W516" s="802"/>
      <c r="X516" s="802"/>
      <c r="Y516" s="802"/>
      <c r="Z516" s="802"/>
      <c r="AA516" s="802"/>
      <c r="AB516" s="802"/>
      <c r="AC516" s="802"/>
      <c r="AD516" s="802"/>
      <c r="AE516" s="792">
        <f t="shared" si="116"/>
        <v>0</v>
      </c>
      <c r="AF516" s="792">
        <f t="shared" si="117"/>
        <v>0</v>
      </c>
    </row>
    <row r="517" spans="1:32" ht="17.100000000000001" hidden="1" customHeight="1">
      <c r="A517" s="27"/>
      <c r="B517" s="1981"/>
      <c r="C517" s="1982"/>
      <c r="D517" s="1982"/>
      <c r="E517" s="24" t="s">
        <v>96</v>
      </c>
      <c r="F517" s="5"/>
      <c r="G517" s="6" t="e">
        <f t="shared" si="112"/>
        <v>#DIV/0!</v>
      </c>
      <c r="H517" s="56"/>
      <c r="I517" s="56"/>
      <c r="J517" s="56"/>
      <c r="R517" s="802"/>
      <c r="S517" s="802"/>
      <c r="T517" s="802"/>
      <c r="U517" s="802"/>
      <c r="V517" s="802"/>
      <c r="W517" s="802"/>
      <c r="X517" s="802"/>
      <c r="Y517" s="802"/>
      <c r="Z517" s="802"/>
      <c r="AA517" s="802"/>
      <c r="AB517" s="802"/>
      <c r="AC517" s="802"/>
      <c r="AD517" s="802"/>
      <c r="AE517" s="792">
        <f t="shared" si="116"/>
        <v>0</v>
      </c>
      <c r="AF517" s="792">
        <f t="shared" si="117"/>
        <v>0</v>
      </c>
    </row>
    <row r="518" spans="1:32" ht="17.100000000000001" hidden="1" customHeight="1">
      <c r="A518" s="27"/>
      <c r="B518" s="1981"/>
      <c r="C518" s="1982"/>
      <c r="D518" s="1982"/>
      <c r="E518" s="24" t="s">
        <v>96</v>
      </c>
      <c r="F518" s="5"/>
      <c r="G518" s="6" t="e">
        <f t="shared" si="112"/>
        <v>#DIV/0!</v>
      </c>
      <c r="H518" s="56"/>
      <c r="I518" s="56"/>
      <c r="J518" s="56"/>
      <c r="R518" s="802"/>
      <c r="S518" s="802"/>
      <c r="T518" s="802"/>
      <c r="U518" s="802"/>
      <c r="V518" s="802"/>
      <c r="W518" s="802"/>
      <c r="X518" s="802"/>
      <c r="Y518" s="802"/>
      <c r="Z518" s="802"/>
      <c r="AA518" s="802"/>
      <c r="AB518" s="802"/>
      <c r="AC518" s="802"/>
      <c r="AD518" s="802"/>
      <c r="AE518" s="792">
        <f t="shared" si="116"/>
        <v>0</v>
      </c>
      <c r="AF518" s="792">
        <f t="shared" si="117"/>
        <v>0</v>
      </c>
    </row>
    <row r="519" spans="1:32" ht="17.100000000000001" hidden="1" customHeight="1">
      <c r="A519" s="27"/>
      <c r="B519" s="1981"/>
      <c r="C519" s="1982"/>
      <c r="D519" s="1982"/>
      <c r="E519" s="24" t="s">
        <v>96</v>
      </c>
      <c r="F519" s="5"/>
      <c r="G519" s="6" t="e">
        <f t="shared" si="112"/>
        <v>#DIV/0!</v>
      </c>
      <c r="H519" s="56"/>
      <c r="I519" s="56"/>
      <c r="J519" s="56"/>
      <c r="R519" s="802"/>
      <c r="S519" s="802"/>
      <c r="T519" s="802"/>
      <c r="U519" s="802"/>
      <c r="V519" s="802"/>
      <c r="W519" s="802"/>
      <c r="X519" s="802"/>
      <c r="Y519" s="802"/>
      <c r="Z519" s="802"/>
      <c r="AA519" s="802"/>
      <c r="AB519" s="802"/>
      <c r="AC519" s="802"/>
      <c r="AD519" s="802"/>
      <c r="AE519" s="792">
        <f t="shared" si="116"/>
        <v>0</v>
      </c>
      <c r="AF519" s="792">
        <f t="shared" si="117"/>
        <v>0</v>
      </c>
    </row>
    <row r="520" spans="1:32" ht="17.100000000000001" hidden="1" customHeight="1">
      <c r="A520" s="27"/>
      <c r="B520" s="1981"/>
      <c r="C520" s="1982"/>
      <c r="D520" s="1982"/>
      <c r="E520" s="24" t="s">
        <v>96</v>
      </c>
      <c r="F520" s="5"/>
      <c r="G520" s="6" t="e">
        <f t="shared" si="112"/>
        <v>#DIV/0!</v>
      </c>
      <c r="H520" s="56"/>
      <c r="I520" s="56"/>
      <c r="J520" s="56"/>
      <c r="R520" s="802"/>
      <c r="S520" s="802"/>
      <c r="T520" s="802"/>
      <c r="U520" s="802"/>
      <c r="V520" s="802"/>
      <c r="W520" s="802"/>
      <c r="X520" s="802"/>
      <c r="Y520" s="802"/>
      <c r="Z520" s="802"/>
      <c r="AA520" s="802"/>
      <c r="AB520" s="802"/>
      <c r="AC520" s="802"/>
      <c r="AD520" s="802"/>
      <c r="AE520" s="792">
        <f t="shared" si="116"/>
        <v>0</v>
      </c>
      <c r="AF520" s="792">
        <f t="shared" si="117"/>
        <v>0</v>
      </c>
    </row>
    <row r="521" spans="1:32" ht="17.100000000000001" hidden="1" customHeight="1">
      <c r="A521" s="27"/>
      <c r="B521" s="1935"/>
      <c r="C521" s="1936"/>
      <c r="D521" s="1937"/>
      <c r="E521" s="24" t="s">
        <v>96</v>
      </c>
      <c r="F521" s="5"/>
      <c r="G521" s="6" t="e">
        <f t="shared" si="112"/>
        <v>#DIV/0!</v>
      </c>
      <c r="H521" s="56"/>
      <c r="I521" s="56"/>
      <c r="J521" s="56"/>
      <c r="R521" s="802"/>
      <c r="S521" s="802"/>
      <c r="T521" s="802"/>
      <c r="U521" s="802"/>
      <c r="V521" s="802"/>
      <c r="W521" s="802"/>
      <c r="X521" s="802"/>
      <c r="Y521" s="802"/>
      <c r="Z521" s="802"/>
      <c r="AA521" s="802"/>
      <c r="AB521" s="802"/>
      <c r="AC521" s="802"/>
      <c r="AD521" s="802"/>
      <c r="AE521" s="792">
        <f t="shared" si="116"/>
        <v>0</v>
      </c>
      <c r="AF521" s="792">
        <f t="shared" si="117"/>
        <v>0</v>
      </c>
    </row>
    <row r="522" spans="1:32" ht="17.100000000000001" hidden="1" customHeight="1">
      <c r="A522" s="27"/>
      <c r="B522" s="1935"/>
      <c r="C522" s="1936"/>
      <c r="D522" s="1937"/>
      <c r="E522" s="24" t="s">
        <v>96</v>
      </c>
      <c r="F522" s="5"/>
      <c r="G522" s="6" t="e">
        <f t="shared" si="112"/>
        <v>#DIV/0!</v>
      </c>
      <c r="H522" s="56"/>
      <c r="I522" s="56"/>
      <c r="J522" s="56"/>
      <c r="R522" s="802"/>
      <c r="S522" s="802"/>
      <c r="T522" s="802"/>
      <c r="U522" s="802"/>
      <c r="V522" s="802"/>
      <c r="W522" s="802"/>
      <c r="X522" s="802"/>
      <c r="Y522" s="802"/>
      <c r="Z522" s="802"/>
      <c r="AA522" s="802"/>
      <c r="AB522" s="802"/>
      <c r="AC522" s="802"/>
      <c r="AD522" s="802"/>
      <c r="AE522" s="792">
        <f t="shared" si="116"/>
        <v>0</v>
      </c>
      <c r="AF522" s="792">
        <f t="shared" si="117"/>
        <v>0</v>
      </c>
    </row>
    <row r="523" spans="1:32" ht="17.100000000000001" hidden="1" customHeight="1">
      <c r="A523" s="27"/>
      <c r="B523" s="1935"/>
      <c r="C523" s="1936"/>
      <c r="D523" s="1937"/>
      <c r="E523" s="24" t="s">
        <v>96</v>
      </c>
      <c r="F523" s="5"/>
      <c r="G523" s="6" t="e">
        <f t="shared" si="112"/>
        <v>#DIV/0!</v>
      </c>
      <c r="H523" s="56"/>
      <c r="I523" s="56"/>
      <c r="J523" s="56"/>
      <c r="R523" s="802"/>
      <c r="S523" s="802"/>
      <c r="T523" s="802"/>
      <c r="U523" s="802"/>
      <c r="V523" s="802"/>
      <c r="W523" s="802"/>
      <c r="X523" s="802"/>
      <c r="Y523" s="802"/>
      <c r="Z523" s="802"/>
      <c r="AA523" s="802"/>
      <c r="AB523" s="802"/>
      <c r="AC523" s="802"/>
      <c r="AD523" s="802"/>
      <c r="AE523" s="792">
        <f t="shared" si="116"/>
        <v>0</v>
      </c>
      <c r="AF523" s="792">
        <f t="shared" si="117"/>
        <v>0</v>
      </c>
    </row>
    <row r="524" spans="1:32" ht="17.100000000000001" hidden="1" customHeight="1">
      <c r="A524" s="27"/>
      <c r="B524" s="1935"/>
      <c r="C524" s="1936"/>
      <c r="D524" s="1937"/>
      <c r="E524" s="24" t="s">
        <v>96</v>
      </c>
      <c r="F524" s="5"/>
      <c r="G524" s="6" t="e">
        <f t="shared" si="112"/>
        <v>#DIV/0!</v>
      </c>
      <c r="H524" s="56"/>
      <c r="I524" s="56"/>
      <c r="J524" s="56"/>
      <c r="R524" s="802"/>
      <c r="S524" s="802"/>
      <c r="T524" s="802"/>
      <c r="U524" s="802"/>
      <c r="V524" s="802"/>
      <c r="W524" s="802"/>
      <c r="X524" s="802"/>
      <c r="Y524" s="802"/>
      <c r="Z524" s="802"/>
      <c r="AA524" s="802"/>
      <c r="AB524" s="802"/>
      <c r="AC524" s="802"/>
      <c r="AD524" s="802"/>
      <c r="AE524" s="792">
        <f t="shared" si="116"/>
        <v>0</v>
      </c>
      <c r="AF524" s="792">
        <f t="shared" si="117"/>
        <v>0</v>
      </c>
    </row>
    <row r="525" spans="1:32" ht="17.100000000000001" hidden="1" customHeight="1" thickBot="1">
      <c r="A525" s="27"/>
      <c r="B525" s="1935"/>
      <c r="C525" s="1936"/>
      <c r="D525" s="1937"/>
      <c r="E525" s="24" t="s">
        <v>96</v>
      </c>
      <c r="F525" s="5"/>
      <c r="G525" s="6" t="e">
        <f t="shared" si="112"/>
        <v>#DIV/0!</v>
      </c>
      <c r="H525" s="56"/>
      <c r="I525" s="56"/>
      <c r="J525" s="56"/>
      <c r="R525" s="802"/>
      <c r="S525" s="802"/>
      <c r="T525" s="802"/>
      <c r="U525" s="802"/>
      <c r="V525" s="802"/>
      <c r="W525" s="802"/>
      <c r="X525" s="802"/>
      <c r="Y525" s="802"/>
      <c r="Z525" s="802"/>
      <c r="AA525" s="802"/>
      <c r="AB525" s="802"/>
      <c r="AC525" s="802"/>
      <c r="AD525" s="802"/>
      <c r="AE525" s="792">
        <f t="shared" si="116"/>
        <v>0</v>
      </c>
      <c r="AF525" s="792">
        <f t="shared" si="117"/>
        <v>0</v>
      </c>
    </row>
    <row r="526" spans="1:32" ht="20.399999999999999" customHeight="1" thickBot="1">
      <c r="A526" s="1823" t="s">
        <v>70</v>
      </c>
      <c r="B526" s="1824"/>
      <c r="C526" s="1824"/>
      <c r="D526" s="1824"/>
      <c r="E526" s="1824"/>
      <c r="F526" s="1824"/>
      <c r="G526" s="1825"/>
      <c r="H526" s="8">
        <f>H410+H411+H422+H454+H492</f>
        <v>193832.33000000002</v>
      </c>
      <c r="I526" s="8">
        <f t="shared" ref="I526:J526" si="123">I410+I411+I422+I454+I492</f>
        <v>250000</v>
      </c>
      <c r="J526" s="8">
        <f t="shared" si="123"/>
        <v>250000</v>
      </c>
      <c r="R526" s="813"/>
      <c r="S526" s="798">
        <f>SUM(S410:S498)</f>
        <v>0</v>
      </c>
      <c r="T526" s="798">
        <f t="shared" ref="T526:AD526" si="124">SUM(T410:T498)</f>
        <v>0</v>
      </c>
      <c r="U526" s="798">
        <f t="shared" si="124"/>
        <v>0</v>
      </c>
      <c r="V526" s="798">
        <f t="shared" si="124"/>
        <v>0</v>
      </c>
      <c r="W526" s="798">
        <f t="shared" si="124"/>
        <v>0</v>
      </c>
      <c r="X526" s="798">
        <f t="shared" si="124"/>
        <v>0</v>
      </c>
      <c r="Y526" s="798">
        <f t="shared" si="124"/>
        <v>0</v>
      </c>
      <c r="Z526" s="798">
        <f t="shared" si="124"/>
        <v>0</v>
      </c>
      <c r="AA526" s="798">
        <f t="shared" si="124"/>
        <v>0</v>
      </c>
      <c r="AB526" s="798">
        <f t="shared" si="124"/>
        <v>0</v>
      </c>
      <c r="AC526" s="798">
        <f t="shared" si="124"/>
        <v>0</v>
      </c>
      <c r="AD526" s="798">
        <f t="shared" si="124"/>
        <v>0</v>
      </c>
      <c r="AE526" s="798">
        <f>SUM(S526:AD526)</f>
        <v>0</v>
      </c>
      <c r="AF526" s="814">
        <f>H526-AE526</f>
        <v>193832.33000000002</v>
      </c>
    </row>
    <row r="527" spans="1:32" ht="12" customHeight="1"/>
    <row r="528" spans="1:32" ht="21" customHeight="1">
      <c r="B528" s="1741" t="s">
        <v>172</v>
      </c>
      <c r="C528" s="1741"/>
      <c r="D528" s="1741"/>
      <c r="E528" s="1741"/>
      <c r="F528" s="1741"/>
      <c r="G528" s="1741"/>
      <c r="H528" s="1741"/>
      <c r="I528" s="1741"/>
      <c r="J528" s="1741"/>
    </row>
    <row r="529" spans="1:32" ht="23.1" customHeight="1">
      <c r="A529" s="1797" t="s">
        <v>106</v>
      </c>
      <c r="B529" s="1797" t="s">
        <v>0</v>
      </c>
      <c r="C529" s="1797" t="s">
        <v>105</v>
      </c>
      <c r="D529" s="1941"/>
      <c r="E529" s="1858" t="s">
        <v>82</v>
      </c>
      <c r="F529" s="1940" t="s">
        <v>35</v>
      </c>
      <c r="G529" s="1800" t="s">
        <v>111</v>
      </c>
      <c r="H529" s="1801" t="s">
        <v>104</v>
      </c>
      <c r="I529" s="1801"/>
      <c r="J529" s="1801"/>
    </row>
    <row r="530" spans="1:32" ht="23.1" customHeight="1">
      <c r="A530" s="1798"/>
      <c r="B530" s="1798"/>
      <c r="C530" s="1798"/>
      <c r="D530" s="1942"/>
      <c r="E530" s="1858"/>
      <c r="F530" s="1940"/>
      <c r="G530" s="1800"/>
      <c r="H530" s="55">
        <f>H14</f>
        <v>2024</v>
      </c>
      <c r="I530" s="55">
        <f t="shared" ref="I530:J530" si="125">I14</f>
        <v>2025</v>
      </c>
      <c r="J530" s="55">
        <f t="shared" si="125"/>
        <v>2026</v>
      </c>
      <c r="R530" s="1760" t="s">
        <v>623</v>
      </c>
      <c r="S530" s="1761"/>
      <c r="T530" s="1761"/>
      <c r="U530" s="1761"/>
      <c r="V530" s="1761"/>
      <c r="W530" s="1761"/>
      <c r="X530" s="1761"/>
      <c r="Y530" s="1761"/>
      <c r="Z530" s="1761"/>
      <c r="AA530" s="1761"/>
      <c r="AB530" s="1761"/>
      <c r="AC530" s="1761"/>
      <c r="AD530" s="1762"/>
      <c r="AE530" s="810" t="s">
        <v>336</v>
      </c>
      <c r="AF530" s="811" t="s">
        <v>620</v>
      </c>
    </row>
    <row r="531" spans="1:32" ht="16.05" customHeight="1">
      <c r="A531" s="68">
        <v>1</v>
      </c>
      <c r="B531" s="68">
        <v>2</v>
      </c>
      <c r="C531" s="1992">
        <v>3</v>
      </c>
      <c r="D531" s="1993"/>
      <c r="E531" s="69">
        <v>4</v>
      </c>
      <c r="F531" s="69">
        <v>5</v>
      </c>
      <c r="G531" s="69">
        <v>6</v>
      </c>
      <c r="H531" s="775">
        <v>7</v>
      </c>
      <c r="I531" s="775">
        <v>8</v>
      </c>
      <c r="J531" s="775">
        <v>9</v>
      </c>
      <c r="R531" s="816"/>
      <c r="S531" s="816"/>
      <c r="T531" s="816"/>
      <c r="U531" s="816"/>
      <c r="V531" s="816"/>
      <c r="W531" s="816"/>
      <c r="X531" s="816"/>
      <c r="Y531" s="816"/>
      <c r="Z531" s="816"/>
      <c r="AA531" s="816"/>
      <c r="AB531" s="816"/>
      <c r="AC531" s="816"/>
      <c r="AD531" s="816"/>
      <c r="AE531" s="802"/>
      <c r="AF531" s="802"/>
    </row>
    <row r="532" spans="1:32" s="48" customFormat="1" ht="16.05" customHeight="1">
      <c r="A532" s="743">
        <v>1</v>
      </c>
      <c r="B532" s="618">
        <v>344</v>
      </c>
      <c r="C532" s="1990" t="s">
        <v>72</v>
      </c>
      <c r="D532" s="1991"/>
      <c r="E532" s="741" t="s">
        <v>117</v>
      </c>
      <c r="F532" s="303" t="s">
        <v>117</v>
      </c>
      <c r="G532" s="742" t="s">
        <v>117</v>
      </c>
      <c r="H532" s="742" t="s">
        <v>117</v>
      </c>
      <c r="I532" s="742" t="s">
        <v>117</v>
      </c>
      <c r="J532" s="742" t="s">
        <v>117</v>
      </c>
      <c r="K532" s="1988" t="s">
        <v>381</v>
      </c>
      <c r="L532" s="1989"/>
      <c r="M532" s="347" t="s">
        <v>388</v>
      </c>
      <c r="N532" s="344" t="s">
        <v>389</v>
      </c>
      <c r="O532" s="348" t="s">
        <v>390</v>
      </c>
    </row>
    <row r="533" spans="1:32" s="48" customFormat="1" ht="17.100000000000001" customHeight="1">
      <c r="A533" s="1459"/>
      <c r="B533" s="762"/>
      <c r="C533" s="1726" t="s">
        <v>598</v>
      </c>
      <c r="D533" s="1725"/>
      <c r="E533" s="75" t="s">
        <v>156</v>
      </c>
      <c r="F533" s="61">
        <v>42</v>
      </c>
      <c r="G533" s="97">
        <f t="shared" ref="G533:G580" si="126">H533/F533</f>
        <v>335.09523809523807</v>
      </c>
      <c r="H533" s="56">
        <f>80000-5320-60606</f>
        <v>14074</v>
      </c>
      <c r="I533" s="56">
        <v>80000</v>
      </c>
      <c r="J533" s="56">
        <v>80000</v>
      </c>
      <c r="K533" s="342" t="s">
        <v>382</v>
      </c>
      <c r="L533" s="343" t="s">
        <v>383</v>
      </c>
      <c r="M533" s="340">
        <v>875.2</v>
      </c>
      <c r="N533" s="340">
        <v>0.186</v>
      </c>
      <c r="O533" s="341">
        <f>M533*N533</f>
        <v>162.78720000000001</v>
      </c>
      <c r="R533" s="802"/>
      <c r="S533" s="802"/>
      <c r="T533" s="802"/>
      <c r="U533" s="802"/>
      <c r="V533" s="802"/>
      <c r="W533" s="802"/>
      <c r="X533" s="802"/>
      <c r="Y533" s="802"/>
      <c r="Z533" s="802"/>
      <c r="AA533" s="802"/>
      <c r="AB533" s="802"/>
      <c r="AC533" s="802"/>
      <c r="AD533" s="802"/>
      <c r="AE533" s="792">
        <f t="shared" ref="AE533" si="127">SUM(S533:AD533)</f>
        <v>0</v>
      </c>
      <c r="AF533" s="792">
        <f t="shared" ref="AF533" si="128">J533-AE533</f>
        <v>80000</v>
      </c>
    </row>
    <row r="534" spans="1:32" s="48" customFormat="1" ht="17.100000000000001" customHeight="1">
      <c r="A534" s="1460"/>
      <c r="B534" s="762"/>
      <c r="C534" s="1726" t="s">
        <v>599</v>
      </c>
      <c r="D534" s="1725"/>
      <c r="E534" s="75" t="s">
        <v>156</v>
      </c>
      <c r="F534" s="61"/>
      <c r="G534" s="97" t="e">
        <f t="shared" si="126"/>
        <v>#DIV/0!</v>
      </c>
      <c r="H534" s="56"/>
      <c r="I534" s="56"/>
      <c r="J534" s="56"/>
      <c r="K534" s="342" t="s">
        <v>384</v>
      </c>
      <c r="L534" s="343" t="s">
        <v>385</v>
      </c>
      <c r="M534" s="340">
        <v>875.2</v>
      </c>
      <c r="N534" s="340">
        <v>0.16900000000000001</v>
      </c>
      <c r="O534" s="341">
        <f>M534*N534</f>
        <v>147.90880000000001</v>
      </c>
      <c r="R534" s="802"/>
      <c r="S534" s="802"/>
      <c r="T534" s="802"/>
      <c r="U534" s="802"/>
      <c r="V534" s="802"/>
      <c r="W534" s="802"/>
      <c r="X534" s="802"/>
      <c r="Y534" s="802"/>
      <c r="Z534" s="802"/>
      <c r="AA534" s="802"/>
      <c r="AB534" s="802"/>
      <c r="AC534" s="802"/>
      <c r="AD534" s="802"/>
      <c r="AE534" s="792">
        <f t="shared" ref="AE534:AE705" si="129">SUM(S534:AD534)</f>
        <v>0</v>
      </c>
      <c r="AF534" s="792">
        <f t="shared" ref="AF534:AF705" si="130">J534-AE534</f>
        <v>0</v>
      </c>
    </row>
    <row r="535" spans="1:32" s="48" customFormat="1" ht="17.100000000000001" customHeight="1">
      <c r="A535" s="761"/>
      <c r="B535" s="762"/>
      <c r="C535" s="1705" t="s">
        <v>1101</v>
      </c>
      <c r="D535" s="1703"/>
      <c r="E535" s="75" t="s">
        <v>96</v>
      </c>
      <c r="F535" s="61">
        <v>2</v>
      </c>
      <c r="G535" s="97">
        <f t="shared" si="126"/>
        <v>2660</v>
      </c>
      <c r="H535" s="56">
        <v>5320</v>
      </c>
      <c r="I535" s="56"/>
      <c r="J535" s="56"/>
      <c r="R535" s="802"/>
      <c r="S535" s="802"/>
      <c r="T535" s="802"/>
      <c r="U535" s="802"/>
      <c r="V535" s="802"/>
      <c r="W535" s="802"/>
      <c r="X535" s="802"/>
      <c r="Y535" s="802"/>
      <c r="Z535" s="802"/>
      <c r="AA535" s="802"/>
      <c r="AB535" s="802"/>
      <c r="AC535" s="802"/>
      <c r="AD535" s="802"/>
      <c r="AE535" s="792">
        <f t="shared" si="129"/>
        <v>0</v>
      </c>
      <c r="AF535" s="792">
        <f t="shared" si="130"/>
        <v>0</v>
      </c>
    </row>
    <row r="536" spans="1:32" s="48" customFormat="1" ht="17.100000000000001" customHeight="1">
      <c r="A536" s="761"/>
      <c r="B536" s="762"/>
      <c r="C536" s="1705" t="s">
        <v>1102</v>
      </c>
      <c r="D536" s="1703"/>
      <c r="E536" s="75" t="s">
        <v>92</v>
      </c>
      <c r="F536" s="61">
        <v>54</v>
      </c>
      <c r="G536" s="97">
        <f t="shared" si="126"/>
        <v>1110</v>
      </c>
      <c r="H536" s="56">
        <v>59940</v>
      </c>
      <c r="I536" s="56"/>
      <c r="J536" s="56"/>
      <c r="R536" s="802"/>
      <c r="S536" s="802"/>
      <c r="T536" s="802"/>
      <c r="U536" s="802"/>
      <c r="V536" s="802"/>
      <c r="W536" s="802"/>
      <c r="X536" s="802"/>
      <c r="Y536" s="802"/>
      <c r="Z536" s="802"/>
      <c r="AA536" s="802"/>
      <c r="AB536" s="802"/>
      <c r="AC536" s="802"/>
      <c r="AD536" s="802"/>
      <c r="AE536" s="792">
        <f t="shared" si="129"/>
        <v>0</v>
      </c>
      <c r="AF536" s="792">
        <f t="shared" si="130"/>
        <v>0</v>
      </c>
    </row>
    <row r="537" spans="1:32" s="48" customFormat="1" ht="17.100000000000001" customHeight="1" thickBot="1">
      <c r="A537" s="761"/>
      <c r="B537" s="762"/>
      <c r="C537" s="1705" t="s">
        <v>1102</v>
      </c>
      <c r="D537" s="1703"/>
      <c r="E537" s="75" t="s">
        <v>92</v>
      </c>
      <c r="F537" s="61">
        <v>54.6</v>
      </c>
      <c r="G537" s="97">
        <f t="shared" si="126"/>
        <v>1110</v>
      </c>
      <c r="H537" s="56">
        <v>60606</v>
      </c>
      <c r="I537" s="56"/>
      <c r="J537" s="56"/>
      <c r="R537" s="802"/>
      <c r="S537" s="802"/>
      <c r="T537" s="802"/>
      <c r="U537" s="802"/>
      <c r="V537" s="802"/>
      <c r="W537" s="802"/>
      <c r="X537" s="802"/>
      <c r="Y537" s="802"/>
      <c r="Z537" s="802"/>
      <c r="AA537" s="802"/>
      <c r="AB537" s="802"/>
      <c r="AC537" s="802"/>
      <c r="AD537" s="802"/>
      <c r="AE537" s="792">
        <f t="shared" si="129"/>
        <v>0</v>
      </c>
      <c r="AF537" s="792">
        <f t="shared" si="130"/>
        <v>0</v>
      </c>
    </row>
    <row r="538" spans="1:32" s="48" customFormat="1" ht="17.100000000000001" hidden="1" customHeight="1">
      <c r="A538" s="761"/>
      <c r="B538" s="762"/>
      <c r="C538" s="1702"/>
      <c r="D538" s="1703"/>
      <c r="E538" s="75" t="s">
        <v>96</v>
      </c>
      <c r="F538" s="61"/>
      <c r="G538" s="97" t="e">
        <f t="shared" ref="G538:G570" si="131">H538/F538</f>
        <v>#DIV/0!</v>
      </c>
      <c r="H538" s="56"/>
      <c r="I538" s="56"/>
      <c r="J538" s="56"/>
      <c r="R538" s="802"/>
      <c r="S538" s="802"/>
      <c r="T538" s="802"/>
      <c r="U538" s="802"/>
      <c r="V538" s="802"/>
      <c r="W538" s="802"/>
      <c r="X538" s="802"/>
      <c r="Y538" s="802"/>
      <c r="Z538" s="802"/>
      <c r="AA538" s="802"/>
      <c r="AB538" s="802"/>
      <c r="AC538" s="802"/>
      <c r="AD538" s="802"/>
      <c r="AE538" s="792"/>
      <c r="AF538" s="792"/>
    </row>
    <row r="539" spans="1:32" s="48" customFormat="1" ht="17.100000000000001" hidden="1" customHeight="1">
      <c r="A539" s="761"/>
      <c r="B539" s="762"/>
      <c r="C539" s="1702"/>
      <c r="D539" s="1703"/>
      <c r="E539" s="75" t="s">
        <v>96</v>
      </c>
      <c r="F539" s="61"/>
      <c r="G539" s="97" t="e">
        <f t="shared" si="131"/>
        <v>#DIV/0!</v>
      </c>
      <c r="H539" s="56"/>
      <c r="I539" s="56"/>
      <c r="J539" s="56"/>
      <c r="R539" s="802"/>
      <c r="S539" s="802"/>
      <c r="T539" s="802"/>
      <c r="U539" s="802"/>
      <c r="V539" s="802"/>
      <c r="W539" s="802"/>
      <c r="X539" s="802"/>
      <c r="Y539" s="802"/>
      <c r="Z539" s="802"/>
      <c r="AA539" s="802"/>
      <c r="AB539" s="802"/>
      <c r="AC539" s="802"/>
      <c r="AD539" s="802"/>
      <c r="AE539" s="792"/>
      <c r="AF539" s="792"/>
    </row>
    <row r="540" spans="1:32" s="48" customFormat="1" ht="17.100000000000001" hidden="1" customHeight="1">
      <c r="A540" s="761"/>
      <c r="B540" s="762"/>
      <c r="C540" s="1702"/>
      <c r="D540" s="1703"/>
      <c r="E540" s="75" t="s">
        <v>96</v>
      </c>
      <c r="F540" s="61"/>
      <c r="G540" s="97" t="e">
        <f t="shared" si="131"/>
        <v>#DIV/0!</v>
      </c>
      <c r="H540" s="56"/>
      <c r="I540" s="56"/>
      <c r="J540" s="56"/>
      <c r="R540" s="802"/>
      <c r="S540" s="802"/>
      <c r="T540" s="802"/>
      <c r="U540" s="802"/>
      <c r="V540" s="802"/>
      <c r="W540" s="802"/>
      <c r="X540" s="802"/>
      <c r="Y540" s="802"/>
      <c r="Z540" s="802"/>
      <c r="AA540" s="802"/>
      <c r="AB540" s="802"/>
      <c r="AC540" s="802"/>
      <c r="AD540" s="802"/>
      <c r="AE540" s="792"/>
      <c r="AF540" s="792"/>
    </row>
    <row r="541" spans="1:32" s="48" customFormat="1" ht="17.100000000000001" hidden="1" customHeight="1">
      <c r="A541" s="761"/>
      <c r="B541" s="762"/>
      <c r="C541" s="1702"/>
      <c r="D541" s="1703"/>
      <c r="E541" s="75" t="s">
        <v>96</v>
      </c>
      <c r="F541" s="61"/>
      <c r="G541" s="97" t="e">
        <f t="shared" si="131"/>
        <v>#DIV/0!</v>
      </c>
      <c r="H541" s="56"/>
      <c r="I541" s="56"/>
      <c r="J541" s="56"/>
      <c r="R541" s="802"/>
      <c r="S541" s="802"/>
      <c r="T541" s="802"/>
      <c r="U541" s="802"/>
      <c r="V541" s="802"/>
      <c r="W541" s="802"/>
      <c r="X541" s="802"/>
      <c r="Y541" s="802"/>
      <c r="Z541" s="802"/>
      <c r="AA541" s="802"/>
      <c r="AB541" s="802"/>
      <c r="AC541" s="802"/>
      <c r="AD541" s="802"/>
      <c r="AE541" s="792"/>
      <c r="AF541" s="792"/>
    </row>
    <row r="542" spans="1:32" s="48" customFormat="1" ht="17.100000000000001" hidden="1" customHeight="1">
      <c r="A542" s="761"/>
      <c r="B542" s="762"/>
      <c r="C542" s="1705"/>
      <c r="D542" s="1703"/>
      <c r="E542" s="75" t="s">
        <v>96</v>
      </c>
      <c r="F542" s="61"/>
      <c r="G542" s="97" t="e">
        <f t="shared" si="131"/>
        <v>#DIV/0!</v>
      </c>
      <c r="H542" s="56"/>
      <c r="I542" s="56"/>
      <c r="J542" s="56"/>
      <c r="R542" s="802"/>
      <c r="S542" s="802"/>
      <c r="T542" s="802"/>
      <c r="U542" s="802"/>
      <c r="V542" s="802"/>
      <c r="W542" s="802"/>
      <c r="X542" s="802"/>
      <c r="Y542" s="802"/>
      <c r="Z542" s="802"/>
      <c r="AA542" s="802"/>
      <c r="AB542" s="802"/>
      <c r="AC542" s="802"/>
      <c r="AD542" s="802"/>
      <c r="AE542" s="792"/>
      <c r="AF542" s="792"/>
    </row>
    <row r="543" spans="1:32" s="48" customFormat="1" ht="17.100000000000001" hidden="1" customHeight="1">
      <c r="A543" s="761"/>
      <c r="B543" s="762"/>
      <c r="C543" s="1705"/>
      <c r="D543" s="1703"/>
      <c r="E543" s="75" t="s">
        <v>96</v>
      </c>
      <c r="F543" s="61"/>
      <c r="G543" s="97" t="e">
        <f t="shared" si="131"/>
        <v>#DIV/0!</v>
      </c>
      <c r="H543" s="56"/>
      <c r="I543" s="56"/>
      <c r="J543" s="56"/>
      <c r="R543" s="802"/>
      <c r="S543" s="802"/>
      <c r="T543" s="802"/>
      <c r="U543" s="802"/>
      <c r="V543" s="802"/>
      <c r="W543" s="802"/>
      <c r="X543" s="802"/>
      <c r="Y543" s="802"/>
      <c r="Z543" s="802"/>
      <c r="AA543" s="802"/>
      <c r="AB543" s="802"/>
      <c r="AC543" s="802"/>
      <c r="AD543" s="802"/>
      <c r="AE543" s="792"/>
      <c r="AF543" s="792"/>
    </row>
    <row r="544" spans="1:32" s="48" customFormat="1" ht="17.100000000000001" hidden="1" customHeight="1">
      <c r="A544" s="761"/>
      <c r="B544" s="762"/>
      <c r="C544" s="1705"/>
      <c r="D544" s="1703"/>
      <c r="E544" s="75" t="s">
        <v>96</v>
      </c>
      <c r="F544" s="61"/>
      <c r="G544" s="97" t="e">
        <f t="shared" si="131"/>
        <v>#DIV/0!</v>
      </c>
      <c r="H544" s="56"/>
      <c r="I544" s="56"/>
      <c r="J544" s="56"/>
      <c r="R544" s="802"/>
      <c r="S544" s="802"/>
      <c r="T544" s="802"/>
      <c r="U544" s="802"/>
      <c r="V544" s="802"/>
      <c r="W544" s="802"/>
      <c r="X544" s="802"/>
      <c r="Y544" s="802"/>
      <c r="Z544" s="802"/>
      <c r="AA544" s="802"/>
      <c r="AB544" s="802"/>
      <c r="AC544" s="802"/>
      <c r="AD544" s="802"/>
      <c r="AE544" s="792"/>
      <c r="AF544" s="792"/>
    </row>
    <row r="545" spans="1:32" s="48" customFormat="1" ht="17.100000000000001" hidden="1" customHeight="1">
      <c r="A545" s="761"/>
      <c r="B545" s="762"/>
      <c r="C545" s="1705"/>
      <c r="D545" s="1703"/>
      <c r="E545" s="75" t="s">
        <v>96</v>
      </c>
      <c r="F545" s="61"/>
      <c r="G545" s="97" t="e">
        <f t="shared" si="131"/>
        <v>#DIV/0!</v>
      </c>
      <c r="H545" s="56"/>
      <c r="I545" s="56"/>
      <c r="J545" s="56"/>
      <c r="R545" s="802"/>
      <c r="S545" s="802"/>
      <c r="T545" s="802"/>
      <c r="U545" s="802"/>
      <c r="V545" s="802"/>
      <c r="W545" s="802"/>
      <c r="X545" s="802"/>
      <c r="Y545" s="802"/>
      <c r="Z545" s="802"/>
      <c r="AA545" s="802"/>
      <c r="AB545" s="802"/>
      <c r="AC545" s="802"/>
      <c r="AD545" s="802"/>
      <c r="AE545" s="792"/>
      <c r="AF545" s="792"/>
    </row>
    <row r="546" spans="1:32" s="48" customFormat="1" ht="17.100000000000001" hidden="1" customHeight="1">
      <c r="A546" s="761"/>
      <c r="B546" s="762"/>
      <c r="C546" s="1705"/>
      <c r="D546" s="1703"/>
      <c r="E546" s="75" t="s">
        <v>96</v>
      </c>
      <c r="F546" s="61"/>
      <c r="G546" s="97" t="e">
        <f t="shared" si="131"/>
        <v>#DIV/0!</v>
      </c>
      <c r="H546" s="56"/>
      <c r="I546" s="56"/>
      <c r="J546" s="56"/>
      <c r="R546" s="802"/>
      <c r="S546" s="802"/>
      <c r="T546" s="802"/>
      <c r="U546" s="802"/>
      <c r="V546" s="802"/>
      <c r="W546" s="802"/>
      <c r="X546" s="802"/>
      <c r="Y546" s="802"/>
      <c r="Z546" s="802"/>
      <c r="AA546" s="802"/>
      <c r="AB546" s="802"/>
      <c r="AC546" s="802"/>
      <c r="AD546" s="802"/>
      <c r="AE546" s="792"/>
      <c r="AF546" s="792"/>
    </row>
    <row r="547" spans="1:32" s="48" customFormat="1" ht="17.100000000000001" hidden="1" customHeight="1">
      <c r="A547" s="761"/>
      <c r="B547" s="762"/>
      <c r="C547" s="1705"/>
      <c r="D547" s="1703"/>
      <c r="E547" s="75" t="s">
        <v>96</v>
      </c>
      <c r="F547" s="61"/>
      <c r="G547" s="97" t="e">
        <f t="shared" si="131"/>
        <v>#DIV/0!</v>
      </c>
      <c r="H547" s="56"/>
      <c r="I547" s="56"/>
      <c r="J547" s="56"/>
      <c r="R547" s="802"/>
      <c r="S547" s="802"/>
      <c r="T547" s="802"/>
      <c r="U547" s="802"/>
      <c r="V547" s="802"/>
      <c r="W547" s="802"/>
      <c r="X547" s="802"/>
      <c r="Y547" s="802"/>
      <c r="Z547" s="802"/>
      <c r="AA547" s="802"/>
      <c r="AB547" s="802"/>
      <c r="AC547" s="802"/>
      <c r="AD547" s="802"/>
      <c r="AE547" s="792"/>
      <c r="AF547" s="792"/>
    </row>
    <row r="548" spans="1:32" s="48" customFormat="1" ht="17.100000000000001" hidden="1" customHeight="1">
      <c r="A548" s="761"/>
      <c r="B548" s="762"/>
      <c r="C548" s="1705"/>
      <c r="D548" s="1703"/>
      <c r="E548" s="75" t="s">
        <v>96</v>
      </c>
      <c r="F548" s="61"/>
      <c r="G548" s="97" t="e">
        <f t="shared" si="131"/>
        <v>#DIV/0!</v>
      </c>
      <c r="H548" s="56"/>
      <c r="I548" s="56"/>
      <c r="J548" s="56"/>
      <c r="R548" s="802"/>
      <c r="S548" s="802"/>
      <c r="T548" s="802"/>
      <c r="U548" s="802"/>
      <c r="V548" s="802"/>
      <c r="W548" s="802"/>
      <c r="X548" s="802"/>
      <c r="Y548" s="802"/>
      <c r="Z548" s="802"/>
      <c r="AA548" s="802"/>
      <c r="AB548" s="802"/>
      <c r="AC548" s="802"/>
      <c r="AD548" s="802"/>
      <c r="AE548" s="792"/>
      <c r="AF548" s="792"/>
    </row>
    <row r="549" spans="1:32" s="48" customFormat="1" ht="17.100000000000001" hidden="1" customHeight="1">
      <c r="A549" s="761"/>
      <c r="B549" s="762"/>
      <c r="C549" s="1705"/>
      <c r="D549" s="1703"/>
      <c r="E549" s="75" t="s">
        <v>96</v>
      </c>
      <c r="F549" s="61"/>
      <c r="G549" s="97" t="e">
        <f t="shared" si="131"/>
        <v>#DIV/0!</v>
      </c>
      <c r="H549" s="56"/>
      <c r="I549" s="56"/>
      <c r="J549" s="56"/>
      <c r="R549" s="802"/>
      <c r="S549" s="802"/>
      <c r="T549" s="802"/>
      <c r="U549" s="802"/>
      <c r="V549" s="802"/>
      <c r="W549" s="802"/>
      <c r="X549" s="802"/>
      <c r="Y549" s="802"/>
      <c r="Z549" s="802"/>
      <c r="AA549" s="802"/>
      <c r="AB549" s="802"/>
      <c r="AC549" s="802"/>
      <c r="AD549" s="802"/>
      <c r="AE549" s="792"/>
      <c r="AF549" s="792"/>
    </row>
    <row r="550" spans="1:32" s="48" customFormat="1" ht="17.100000000000001" hidden="1" customHeight="1">
      <c r="A550" s="761"/>
      <c r="B550" s="762"/>
      <c r="C550" s="1705"/>
      <c r="D550" s="1703"/>
      <c r="E550" s="75" t="s">
        <v>96</v>
      </c>
      <c r="F550" s="61"/>
      <c r="G550" s="97" t="e">
        <f t="shared" si="131"/>
        <v>#DIV/0!</v>
      </c>
      <c r="H550" s="56"/>
      <c r="I550" s="56"/>
      <c r="J550" s="56"/>
      <c r="R550" s="802"/>
      <c r="S550" s="802"/>
      <c r="T550" s="802"/>
      <c r="U550" s="802"/>
      <c r="V550" s="802"/>
      <c r="W550" s="802"/>
      <c r="X550" s="802"/>
      <c r="Y550" s="802"/>
      <c r="Z550" s="802"/>
      <c r="AA550" s="802"/>
      <c r="AB550" s="802"/>
      <c r="AC550" s="802"/>
      <c r="AD550" s="802"/>
      <c r="AE550" s="792"/>
      <c r="AF550" s="792"/>
    </row>
    <row r="551" spans="1:32" s="48" customFormat="1" ht="17.100000000000001" hidden="1" customHeight="1">
      <c r="A551" s="761"/>
      <c r="B551" s="762"/>
      <c r="C551" s="1705"/>
      <c r="D551" s="1703"/>
      <c r="E551" s="75" t="s">
        <v>96</v>
      </c>
      <c r="F551" s="61"/>
      <c r="G551" s="97" t="e">
        <f t="shared" si="131"/>
        <v>#DIV/0!</v>
      </c>
      <c r="H551" s="56"/>
      <c r="I551" s="56"/>
      <c r="J551" s="56"/>
      <c r="R551" s="802"/>
      <c r="S551" s="802"/>
      <c r="T551" s="802"/>
      <c r="U551" s="802"/>
      <c r="V551" s="802"/>
      <c r="W551" s="802"/>
      <c r="X551" s="802"/>
      <c r="Y551" s="802"/>
      <c r="Z551" s="802"/>
      <c r="AA551" s="802"/>
      <c r="AB551" s="802"/>
      <c r="AC551" s="802"/>
      <c r="AD551" s="802"/>
      <c r="AE551" s="792"/>
      <c r="AF551" s="792"/>
    </row>
    <row r="552" spans="1:32" s="48" customFormat="1" ht="17.100000000000001" hidden="1" customHeight="1">
      <c r="A552" s="761"/>
      <c r="B552" s="762"/>
      <c r="C552" s="1705"/>
      <c r="D552" s="1703"/>
      <c r="E552" s="75" t="s">
        <v>96</v>
      </c>
      <c r="F552" s="61"/>
      <c r="G552" s="97" t="e">
        <f t="shared" si="131"/>
        <v>#DIV/0!</v>
      </c>
      <c r="H552" s="56"/>
      <c r="I552" s="56"/>
      <c r="J552" s="56"/>
      <c r="R552" s="802"/>
      <c r="S552" s="802"/>
      <c r="T552" s="802"/>
      <c r="U552" s="802"/>
      <c r="V552" s="802"/>
      <c r="W552" s="802"/>
      <c r="X552" s="802"/>
      <c r="Y552" s="802"/>
      <c r="Z552" s="802"/>
      <c r="AA552" s="802"/>
      <c r="AB552" s="802"/>
      <c r="AC552" s="802"/>
      <c r="AD552" s="802"/>
      <c r="AE552" s="792"/>
      <c r="AF552" s="792"/>
    </row>
    <row r="553" spans="1:32" s="48" customFormat="1" ht="17.100000000000001" hidden="1" customHeight="1">
      <c r="A553" s="761"/>
      <c r="B553" s="762"/>
      <c r="C553" s="1705"/>
      <c r="D553" s="1703"/>
      <c r="E553" s="75" t="s">
        <v>96</v>
      </c>
      <c r="F553" s="61"/>
      <c r="G553" s="97" t="e">
        <f t="shared" si="131"/>
        <v>#DIV/0!</v>
      </c>
      <c r="H553" s="56"/>
      <c r="I553" s="56"/>
      <c r="J553" s="56"/>
      <c r="R553" s="802"/>
      <c r="S553" s="802"/>
      <c r="T553" s="802"/>
      <c r="U553" s="802"/>
      <c r="V553" s="802"/>
      <c r="W553" s="802"/>
      <c r="X553" s="802"/>
      <c r="Y553" s="802"/>
      <c r="Z553" s="802"/>
      <c r="AA553" s="802"/>
      <c r="AB553" s="802"/>
      <c r="AC553" s="802"/>
      <c r="AD553" s="802"/>
      <c r="AE553" s="792"/>
      <c r="AF553" s="792"/>
    </row>
    <row r="554" spans="1:32" s="48" customFormat="1" ht="17.100000000000001" hidden="1" customHeight="1">
      <c r="A554" s="761"/>
      <c r="B554" s="762"/>
      <c r="C554" s="1705"/>
      <c r="D554" s="1703"/>
      <c r="E554" s="75" t="s">
        <v>96</v>
      </c>
      <c r="F554" s="61"/>
      <c r="G554" s="97" t="e">
        <f t="shared" si="131"/>
        <v>#DIV/0!</v>
      </c>
      <c r="H554" s="56"/>
      <c r="I554" s="56"/>
      <c r="J554" s="56"/>
      <c r="R554" s="802"/>
      <c r="S554" s="802"/>
      <c r="T554" s="802"/>
      <c r="U554" s="802"/>
      <c r="V554" s="802"/>
      <c r="W554" s="802"/>
      <c r="X554" s="802"/>
      <c r="Y554" s="802"/>
      <c r="Z554" s="802"/>
      <c r="AA554" s="802"/>
      <c r="AB554" s="802"/>
      <c r="AC554" s="802"/>
      <c r="AD554" s="802"/>
      <c r="AE554" s="792"/>
      <c r="AF554" s="792"/>
    </row>
    <row r="555" spans="1:32" s="48" customFormat="1" ht="17.100000000000001" hidden="1" customHeight="1">
      <c r="A555" s="761"/>
      <c r="B555" s="762"/>
      <c r="C555" s="1705"/>
      <c r="D555" s="1703"/>
      <c r="E555" s="75" t="s">
        <v>96</v>
      </c>
      <c r="F555" s="61"/>
      <c r="G555" s="97" t="e">
        <f t="shared" si="131"/>
        <v>#DIV/0!</v>
      </c>
      <c r="H555" s="56"/>
      <c r="I555" s="56"/>
      <c r="J555" s="56"/>
      <c r="R555" s="802"/>
      <c r="S555" s="802"/>
      <c r="T555" s="802"/>
      <c r="U555" s="802"/>
      <c r="V555" s="802"/>
      <c r="W555" s="802"/>
      <c r="X555" s="802"/>
      <c r="Y555" s="802"/>
      <c r="Z555" s="802"/>
      <c r="AA555" s="802"/>
      <c r="AB555" s="802"/>
      <c r="AC555" s="802"/>
      <c r="AD555" s="802"/>
      <c r="AE555" s="792"/>
      <c r="AF555" s="792"/>
    </row>
    <row r="556" spans="1:32" s="48" customFormat="1" ht="17.100000000000001" hidden="1" customHeight="1">
      <c r="A556" s="761"/>
      <c r="B556" s="762"/>
      <c r="C556" s="1705"/>
      <c r="D556" s="1703"/>
      <c r="E556" s="75" t="s">
        <v>96</v>
      </c>
      <c r="F556" s="61"/>
      <c r="G556" s="97" t="e">
        <f t="shared" si="131"/>
        <v>#DIV/0!</v>
      </c>
      <c r="H556" s="56"/>
      <c r="I556" s="56"/>
      <c r="J556" s="56"/>
      <c r="R556" s="802"/>
      <c r="S556" s="802"/>
      <c r="T556" s="802"/>
      <c r="U556" s="802"/>
      <c r="V556" s="802"/>
      <c r="W556" s="802"/>
      <c r="X556" s="802"/>
      <c r="Y556" s="802"/>
      <c r="Z556" s="802"/>
      <c r="AA556" s="802"/>
      <c r="AB556" s="802"/>
      <c r="AC556" s="802"/>
      <c r="AD556" s="802"/>
      <c r="AE556" s="792"/>
      <c r="AF556" s="792"/>
    </row>
    <row r="557" spans="1:32" s="48" customFormat="1" ht="17.100000000000001" hidden="1" customHeight="1">
      <c r="A557" s="761"/>
      <c r="B557" s="762"/>
      <c r="C557" s="1705"/>
      <c r="D557" s="1703"/>
      <c r="E557" s="75" t="s">
        <v>96</v>
      </c>
      <c r="F557" s="61"/>
      <c r="G557" s="97" t="e">
        <f t="shared" si="131"/>
        <v>#DIV/0!</v>
      </c>
      <c r="H557" s="56"/>
      <c r="I557" s="56"/>
      <c r="J557" s="56"/>
      <c r="R557" s="802"/>
      <c r="S557" s="802"/>
      <c r="T557" s="802"/>
      <c r="U557" s="802"/>
      <c r="V557" s="802"/>
      <c r="W557" s="802"/>
      <c r="X557" s="802"/>
      <c r="Y557" s="802"/>
      <c r="Z557" s="802"/>
      <c r="AA557" s="802"/>
      <c r="AB557" s="802"/>
      <c r="AC557" s="802"/>
      <c r="AD557" s="802"/>
      <c r="AE557" s="792"/>
      <c r="AF557" s="792"/>
    </row>
    <row r="558" spans="1:32" s="48" customFormat="1" ht="17.100000000000001" hidden="1" customHeight="1">
      <c r="A558" s="761"/>
      <c r="B558" s="762"/>
      <c r="C558" s="1705"/>
      <c r="D558" s="1703"/>
      <c r="E558" s="75" t="s">
        <v>96</v>
      </c>
      <c r="F558" s="61"/>
      <c r="G558" s="97" t="e">
        <f t="shared" si="131"/>
        <v>#DIV/0!</v>
      </c>
      <c r="H558" s="56"/>
      <c r="I558" s="56"/>
      <c r="J558" s="56"/>
      <c r="R558" s="802"/>
      <c r="S558" s="802"/>
      <c r="T558" s="802"/>
      <c r="U558" s="802"/>
      <c r="V558" s="802"/>
      <c r="W558" s="802"/>
      <c r="X558" s="802"/>
      <c r="Y558" s="802"/>
      <c r="Z558" s="802"/>
      <c r="AA558" s="802"/>
      <c r="AB558" s="802"/>
      <c r="AC558" s="802"/>
      <c r="AD558" s="802"/>
      <c r="AE558" s="792"/>
      <c r="AF558" s="792"/>
    </row>
    <row r="559" spans="1:32" s="48" customFormat="1" ht="17.100000000000001" hidden="1" customHeight="1">
      <c r="A559" s="761"/>
      <c r="B559" s="762"/>
      <c r="C559" s="1705"/>
      <c r="D559" s="1703"/>
      <c r="E559" s="75" t="s">
        <v>96</v>
      </c>
      <c r="F559" s="61"/>
      <c r="G559" s="97" t="e">
        <f t="shared" si="131"/>
        <v>#DIV/0!</v>
      </c>
      <c r="H559" s="56"/>
      <c r="I559" s="56"/>
      <c r="J559" s="56"/>
      <c r="R559" s="802"/>
      <c r="S559" s="802"/>
      <c r="T559" s="802"/>
      <c r="U559" s="802"/>
      <c r="V559" s="802"/>
      <c r="W559" s="802"/>
      <c r="X559" s="802"/>
      <c r="Y559" s="802"/>
      <c r="Z559" s="802"/>
      <c r="AA559" s="802"/>
      <c r="AB559" s="802"/>
      <c r="AC559" s="802"/>
      <c r="AD559" s="802"/>
      <c r="AE559" s="792"/>
      <c r="AF559" s="792"/>
    </row>
    <row r="560" spans="1:32" s="48" customFormat="1" ht="17.100000000000001" hidden="1" customHeight="1">
      <c r="A560" s="761"/>
      <c r="B560" s="762"/>
      <c r="C560" s="1705"/>
      <c r="D560" s="1703"/>
      <c r="E560" s="75" t="s">
        <v>96</v>
      </c>
      <c r="F560" s="61"/>
      <c r="G560" s="97" t="e">
        <f t="shared" si="131"/>
        <v>#DIV/0!</v>
      </c>
      <c r="H560" s="56"/>
      <c r="I560" s="56"/>
      <c r="J560" s="56"/>
      <c r="R560" s="802"/>
      <c r="S560" s="802"/>
      <c r="T560" s="802"/>
      <c r="U560" s="802"/>
      <c r="V560" s="802"/>
      <c r="W560" s="802"/>
      <c r="X560" s="802"/>
      <c r="Y560" s="802"/>
      <c r="Z560" s="802"/>
      <c r="AA560" s="802"/>
      <c r="AB560" s="802"/>
      <c r="AC560" s="802"/>
      <c r="AD560" s="802"/>
      <c r="AE560" s="792"/>
      <c r="AF560" s="792"/>
    </row>
    <row r="561" spans="1:32" s="48" customFormat="1" ht="17.100000000000001" hidden="1" customHeight="1">
      <c r="A561" s="761"/>
      <c r="B561" s="762"/>
      <c r="C561" s="1705"/>
      <c r="D561" s="1703"/>
      <c r="E561" s="75" t="s">
        <v>96</v>
      </c>
      <c r="F561" s="61"/>
      <c r="G561" s="97" t="e">
        <f t="shared" si="131"/>
        <v>#DIV/0!</v>
      </c>
      <c r="H561" s="56"/>
      <c r="I561" s="56"/>
      <c r="J561" s="56"/>
      <c r="R561" s="802"/>
      <c r="S561" s="802"/>
      <c r="T561" s="802"/>
      <c r="U561" s="802"/>
      <c r="V561" s="802"/>
      <c r="W561" s="802"/>
      <c r="X561" s="802"/>
      <c r="Y561" s="802"/>
      <c r="Z561" s="802"/>
      <c r="AA561" s="802"/>
      <c r="AB561" s="802"/>
      <c r="AC561" s="802"/>
      <c r="AD561" s="802"/>
      <c r="AE561" s="792"/>
      <c r="AF561" s="792"/>
    </row>
    <row r="562" spans="1:32" s="48" customFormat="1" ht="17.100000000000001" hidden="1" customHeight="1">
      <c r="A562" s="761"/>
      <c r="B562" s="762"/>
      <c r="C562" s="1705"/>
      <c r="D562" s="1703"/>
      <c r="E562" s="75" t="s">
        <v>96</v>
      </c>
      <c r="F562" s="61"/>
      <c r="G562" s="97" t="e">
        <f t="shared" si="131"/>
        <v>#DIV/0!</v>
      </c>
      <c r="H562" s="56"/>
      <c r="I562" s="56"/>
      <c r="J562" s="56"/>
      <c r="R562" s="802"/>
      <c r="S562" s="802"/>
      <c r="T562" s="802"/>
      <c r="U562" s="802"/>
      <c r="V562" s="802"/>
      <c r="W562" s="802"/>
      <c r="X562" s="802"/>
      <c r="Y562" s="802"/>
      <c r="Z562" s="802"/>
      <c r="AA562" s="802"/>
      <c r="AB562" s="802"/>
      <c r="AC562" s="802"/>
      <c r="AD562" s="802"/>
      <c r="AE562" s="792"/>
      <c r="AF562" s="792"/>
    </row>
    <row r="563" spans="1:32" s="48" customFormat="1" ht="17.100000000000001" hidden="1" customHeight="1">
      <c r="A563" s="761"/>
      <c r="B563" s="762"/>
      <c r="C563" s="1705"/>
      <c r="D563" s="1703"/>
      <c r="E563" s="75" t="s">
        <v>96</v>
      </c>
      <c r="F563" s="61"/>
      <c r="G563" s="97" t="e">
        <f t="shared" si="131"/>
        <v>#DIV/0!</v>
      </c>
      <c r="H563" s="56"/>
      <c r="I563" s="56"/>
      <c r="J563" s="56"/>
      <c r="R563" s="802"/>
      <c r="S563" s="802"/>
      <c r="T563" s="802"/>
      <c r="U563" s="802"/>
      <c r="V563" s="802"/>
      <c r="W563" s="802"/>
      <c r="X563" s="802"/>
      <c r="Y563" s="802"/>
      <c r="Z563" s="802"/>
      <c r="AA563" s="802"/>
      <c r="AB563" s="802"/>
      <c r="AC563" s="802"/>
      <c r="AD563" s="802"/>
      <c r="AE563" s="792"/>
      <c r="AF563" s="792"/>
    </row>
    <row r="564" spans="1:32" s="48" customFormat="1" ht="17.100000000000001" hidden="1" customHeight="1">
      <c r="A564" s="761"/>
      <c r="B564" s="762"/>
      <c r="C564" s="1705"/>
      <c r="D564" s="1703"/>
      <c r="E564" s="75" t="s">
        <v>96</v>
      </c>
      <c r="F564" s="61"/>
      <c r="G564" s="97" t="e">
        <f t="shared" si="131"/>
        <v>#DIV/0!</v>
      </c>
      <c r="H564" s="56"/>
      <c r="I564" s="56"/>
      <c r="J564" s="56"/>
      <c r="R564" s="802"/>
      <c r="S564" s="802"/>
      <c r="T564" s="802"/>
      <c r="U564" s="802"/>
      <c r="V564" s="802"/>
      <c r="W564" s="802"/>
      <c r="X564" s="802"/>
      <c r="Y564" s="802"/>
      <c r="Z564" s="802"/>
      <c r="AA564" s="802"/>
      <c r="AB564" s="802"/>
      <c r="AC564" s="802"/>
      <c r="AD564" s="802"/>
      <c r="AE564" s="792"/>
      <c r="AF564" s="792"/>
    </row>
    <row r="565" spans="1:32" s="48" customFormat="1" ht="17.100000000000001" hidden="1" customHeight="1">
      <c r="A565" s="761"/>
      <c r="B565" s="762"/>
      <c r="C565" s="1705"/>
      <c r="D565" s="1703"/>
      <c r="E565" s="75" t="s">
        <v>96</v>
      </c>
      <c r="F565" s="61"/>
      <c r="G565" s="97" t="e">
        <f t="shared" si="131"/>
        <v>#DIV/0!</v>
      </c>
      <c r="H565" s="56"/>
      <c r="I565" s="56"/>
      <c r="J565" s="56"/>
      <c r="R565" s="802"/>
      <c r="S565" s="802"/>
      <c r="T565" s="802"/>
      <c r="U565" s="802"/>
      <c r="V565" s="802"/>
      <c r="W565" s="802"/>
      <c r="X565" s="802"/>
      <c r="Y565" s="802"/>
      <c r="Z565" s="802"/>
      <c r="AA565" s="802"/>
      <c r="AB565" s="802"/>
      <c r="AC565" s="802"/>
      <c r="AD565" s="802"/>
      <c r="AE565" s="792"/>
      <c r="AF565" s="792"/>
    </row>
    <row r="566" spans="1:32" s="48" customFormat="1" ht="17.100000000000001" hidden="1" customHeight="1">
      <c r="A566" s="761"/>
      <c r="B566" s="762"/>
      <c r="C566" s="1702"/>
      <c r="D566" s="1703"/>
      <c r="E566" s="75" t="s">
        <v>96</v>
      </c>
      <c r="F566" s="61"/>
      <c r="G566" s="97" t="e">
        <f t="shared" si="131"/>
        <v>#DIV/0!</v>
      </c>
      <c r="H566" s="56"/>
      <c r="I566" s="56"/>
      <c r="J566" s="56"/>
      <c r="R566" s="802"/>
      <c r="S566" s="802"/>
      <c r="T566" s="802"/>
      <c r="U566" s="802"/>
      <c r="V566" s="802"/>
      <c r="W566" s="802"/>
      <c r="X566" s="802"/>
      <c r="Y566" s="802"/>
      <c r="Z566" s="802"/>
      <c r="AA566" s="802"/>
      <c r="AB566" s="802"/>
      <c r="AC566" s="802"/>
      <c r="AD566" s="802"/>
      <c r="AE566" s="792"/>
      <c r="AF566" s="792"/>
    </row>
    <row r="567" spans="1:32" s="48" customFormat="1" ht="17.100000000000001" hidden="1" customHeight="1">
      <c r="A567" s="761"/>
      <c r="B567" s="762"/>
      <c r="C567" s="1702"/>
      <c r="D567" s="1703"/>
      <c r="E567" s="75" t="s">
        <v>96</v>
      </c>
      <c r="F567" s="61"/>
      <c r="G567" s="97" t="e">
        <f t="shared" si="131"/>
        <v>#DIV/0!</v>
      </c>
      <c r="H567" s="56"/>
      <c r="I567" s="56"/>
      <c r="J567" s="56"/>
      <c r="R567" s="802"/>
      <c r="S567" s="802"/>
      <c r="T567" s="802"/>
      <c r="U567" s="802"/>
      <c r="V567" s="802"/>
      <c r="W567" s="802"/>
      <c r="X567" s="802"/>
      <c r="Y567" s="802"/>
      <c r="Z567" s="802"/>
      <c r="AA567" s="802"/>
      <c r="AB567" s="802"/>
      <c r="AC567" s="802"/>
      <c r="AD567" s="802"/>
      <c r="AE567" s="792"/>
      <c r="AF567" s="792"/>
    </row>
    <row r="568" spans="1:32" s="48" customFormat="1" ht="17.100000000000001" hidden="1" customHeight="1">
      <c r="A568" s="761"/>
      <c r="B568" s="762"/>
      <c r="C568" s="1702"/>
      <c r="D568" s="1703"/>
      <c r="E568" s="75" t="s">
        <v>96</v>
      </c>
      <c r="F568" s="61"/>
      <c r="G568" s="97" t="e">
        <f t="shared" si="131"/>
        <v>#DIV/0!</v>
      </c>
      <c r="H568" s="56"/>
      <c r="I568" s="56"/>
      <c r="J568" s="56"/>
      <c r="R568" s="802"/>
      <c r="S568" s="802"/>
      <c r="T568" s="802"/>
      <c r="U568" s="802"/>
      <c r="V568" s="802"/>
      <c r="W568" s="802"/>
      <c r="X568" s="802"/>
      <c r="Y568" s="802"/>
      <c r="Z568" s="802"/>
      <c r="AA568" s="802"/>
      <c r="AB568" s="802"/>
      <c r="AC568" s="802"/>
      <c r="AD568" s="802"/>
      <c r="AE568" s="792"/>
      <c r="AF568" s="792"/>
    </row>
    <row r="569" spans="1:32" s="48" customFormat="1" ht="17.100000000000001" hidden="1" customHeight="1">
      <c r="A569" s="761"/>
      <c r="B569" s="762"/>
      <c r="C569" s="1702"/>
      <c r="D569" s="1703"/>
      <c r="E569" s="75" t="s">
        <v>96</v>
      </c>
      <c r="F569" s="61"/>
      <c r="G569" s="97" t="e">
        <f t="shared" si="131"/>
        <v>#DIV/0!</v>
      </c>
      <c r="H569" s="56"/>
      <c r="I569" s="56"/>
      <c r="J569" s="56"/>
      <c r="R569" s="802"/>
      <c r="S569" s="802"/>
      <c r="T569" s="802"/>
      <c r="U569" s="802"/>
      <c r="V569" s="802"/>
      <c r="W569" s="802"/>
      <c r="X569" s="802"/>
      <c r="Y569" s="802"/>
      <c r="Z569" s="802"/>
      <c r="AA569" s="802"/>
      <c r="AB569" s="802"/>
      <c r="AC569" s="802"/>
      <c r="AD569" s="802"/>
      <c r="AE569" s="792"/>
      <c r="AF569" s="792"/>
    </row>
    <row r="570" spans="1:32" s="48" customFormat="1" ht="17.100000000000001" hidden="1" customHeight="1">
      <c r="A570" s="761"/>
      <c r="B570" s="762"/>
      <c r="C570" s="1702"/>
      <c r="D570" s="1703"/>
      <c r="E570" s="75" t="s">
        <v>96</v>
      </c>
      <c r="F570" s="61"/>
      <c r="G570" s="97" t="e">
        <f t="shared" si="131"/>
        <v>#DIV/0!</v>
      </c>
      <c r="H570" s="56"/>
      <c r="I570" s="56"/>
      <c r="J570" s="56"/>
      <c r="R570" s="802"/>
      <c r="S570" s="802"/>
      <c r="T570" s="802"/>
      <c r="U570" s="802"/>
      <c r="V570" s="802"/>
      <c r="W570" s="802"/>
      <c r="X570" s="802"/>
      <c r="Y570" s="802"/>
      <c r="Z570" s="802"/>
      <c r="AA570" s="802"/>
      <c r="AB570" s="802"/>
      <c r="AC570" s="802"/>
      <c r="AD570" s="802"/>
      <c r="AE570" s="792"/>
      <c r="AF570" s="792"/>
    </row>
    <row r="571" spans="1:32" s="48" customFormat="1" ht="17.100000000000001" hidden="1" customHeight="1">
      <c r="A571" s="761"/>
      <c r="B571" s="762"/>
      <c r="C571" s="1705"/>
      <c r="D571" s="1703"/>
      <c r="E571" s="75" t="s">
        <v>96</v>
      </c>
      <c r="F571" s="61"/>
      <c r="G571" s="97" t="e">
        <f t="shared" si="126"/>
        <v>#DIV/0!</v>
      </c>
      <c r="H571" s="56"/>
      <c r="I571" s="56"/>
      <c r="J571" s="56"/>
      <c r="R571" s="802"/>
      <c r="S571" s="802"/>
      <c r="T571" s="802"/>
      <c r="U571" s="802"/>
      <c r="V571" s="802"/>
      <c r="W571" s="802"/>
      <c r="X571" s="802"/>
      <c r="Y571" s="802"/>
      <c r="Z571" s="802"/>
      <c r="AA571" s="802"/>
      <c r="AB571" s="802"/>
      <c r="AC571" s="802"/>
      <c r="AD571" s="802"/>
      <c r="AE571" s="792">
        <f t="shared" si="129"/>
        <v>0</v>
      </c>
      <c r="AF571" s="792">
        <f t="shared" si="130"/>
        <v>0</v>
      </c>
    </row>
    <row r="572" spans="1:32" s="48" customFormat="1" ht="17.100000000000001" hidden="1" customHeight="1">
      <c r="A572" s="761"/>
      <c r="B572" s="762"/>
      <c r="C572" s="1705"/>
      <c r="D572" s="1703"/>
      <c r="E572" s="75" t="s">
        <v>96</v>
      </c>
      <c r="F572" s="61"/>
      <c r="G572" s="97" t="e">
        <f t="shared" si="126"/>
        <v>#DIV/0!</v>
      </c>
      <c r="H572" s="56"/>
      <c r="I572" s="56"/>
      <c r="J572" s="56"/>
      <c r="R572" s="802"/>
      <c r="S572" s="802"/>
      <c r="T572" s="802"/>
      <c r="U572" s="802"/>
      <c r="V572" s="802"/>
      <c r="W572" s="802"/>
      <c r="X572" s="802"/>
      <c r="Y572" s="802"/>
      <c r="Z572" s="802"/>
      <c r="AA572" s="802"/>
      <c r="AB572" s="802"/>
      <c r="AC572" s="802"/>
      <c r="AD572" s="802"/>
      <c r="AE572" s="792">
        <f t="shared" si="129"/>
        <v>0</v>
      </c>
      <c r="AF572" s="792">
        <f t="shared" si="130"/>
        <v>0</v>
      </c>
    </row>
    <row r="573" spans="1:32" s="48" customFormat="1" ht="17.100000000000001" hidden="1" customHeight="1">
      <c r="A573" s="761"/>
      <c r="B573" s="762"/>
      <c r="C573" s="1705"/>
      <c r="D573" s="1703"/>
      <c r="E573" s="75" t="s">
        <v>96</v>
      </c>
      <c r="F573" s="61"/>
      <c r="G573" s="97" t="e">
        <f t="shared" si="126"/>
        <v>#DIV/0!</v>
      </c>
      <c r="H573" s="56"/>
      <c r="I573" s="56"/>
      <c r="J573" s="56"/>
      <c r="R573" s="802"/>
      <c r="S573" s="802"/>
      <c r="T573" s="802"/>
      <c r="U573" s="802"/>
      <c r="V573" s="802"/>
      <c r="W573" s="802"/>
      <c r="X573" s="802"/>
      <c r="Y573" s="802"/>
      <c r="Z573" s="802"/>
      <c r="AA573" s="802"/>
      <c r="AB573" s="802"/>
      <c r="AC573" s="802"/>
      <c r="AD573" s="802"/>
      <c r="AE573" s="792">
        <f t="shared" si="129"/>
        <v>0</v>
      </c>
      <c r="AF573" s="792">
        <f t="shared" si="130"/>
        <v>0</v>
      </c>
    </row>
    <row r="574" spans="1:32" s="48" customFormat="1" ht="17.100000000000001" hidden="1" customHeight="1">
      <c r="A574" s="761"/>
      <c r="B574" s="762"/>
      <c r="C574" s="1705"/>
      <c r="D574" s="1703"/>
      <c r="E574" s="75" t="s">
        <v>96</v>
      </c>
      <c r="F574" s="61"/>
      <c r="G574" s="97" t="e">
        <f t="shared" si="126"/>
        <v>#DIV/0!</v>
      </c>
      <c r="H574" s="56"/>
      <c r="I574" s="56"/>
      <c r="J574" s="56"/>
      <c r="R574" s="802"/>
      <c r="S574" s="802"/>
      <c r="T574" s="802"/>
      <c r="U574" s="802"/>
      <c r="V574" s="802"/>
      <c r="W574" s="802"/>
      <c r="X574" s="802"/>
      <c r="Y574" s="802"/>
      <c r="Z574" s="802"/>
      <c r="AA574" s="802"/>
      <c r="AB574" s="802"/>
      <c r="AC574" s="802"/>
      <c r="AD574" s="802"/>
      <c r="AE574" s="792">
        <f t="shared" si="129"/>
        <v>0</v>
      </c>
      <c r="AF574" s="792">
        <f t="shared" si="130"/>
        <v>0</v>
      </c>
    </row>
    <row r="575" spans="1:32" s="48" customFormat="1" ht="17.100000000000001" hidden="1" customHeight="1">
      <c r="A575" s="761"/>
      <c r="B575" s="762"/>
      <c r="C575" s="1705"/>
      <c r="D575" s="1703"/>
      <c r="E575" s="75" t="s">
        <v>96</v>
      </c>
      <c r="F575" s="61"/>
      <c r="G575" s="97" t="e">
        <f t="shared" si="126"/>
        <v>#DIV/0!</v>
      </c>
      <c r="H575" s="56"/>
      <c r="I575" s="56"/>
      <c r="J575" s="56"/>
      <c r="R575" s="802"/>
      <c r="S575" s="802"/>
      <c r="T575" s="802"/>
      <c r="U575" s="802"/>
      <c r="V575" s="802"/>
      <c r="W575" s="802"/>
      <c r="X575" s="802"/>
      <c r="Y575" s="802"/>
      <c r="Z575" s="802"/>
      <c r="AA575" s="802"/>
      <c r="AB575" s="802"/>
      <c r="AC575" s="802"/>
      <c r="AD575" s="802"/>
      <c r="AE575" s="792">
        <f t="shared" si="129"/>
        <v>0</v>
      </c>
      <c r="AF575" s="792">
        <f t="shared" si="130"/>
        <v>0</v>
      </c>
    </row>
    <row r="576" spans="1:32" s="48" customFormat="1" ht="17.100000000000001" hidden="1" customHeight="1">
      <c r="A576" s="761"/>
      <c r="B576" s="762"/>
      <c r="C576" s="1705"/>
      <c r="D576" s="1703"/>
      <c r="E576" s="75" t="s">
        <v>96</v>
      </c>
      <c r="F576" s="61"/>
      <c r="G576" s="97" t="e">
        <f t="shared" si="126"/>
        <v>#DIV/0!</v>
      </c>
      <c r="H576" s="56"/>
      <c r="I576" s="56"/>
      <c r="J576" s="56"/>
      <c r="R576" s="802"/>
      <c r="S576" s="802"/>
      <c r="T576" s="802"/>
      <c r="U576" s="802"/>
      <c r="V576" s="802"/>
      <c r="W576" s="802"/>
      <c r="X576" s="802"/>
      <c r="Y576" s="802"/>
      <c r="Z576" s="802"/>
      <c r="AA576" s="802"/>
      <c r="AB576" s="802"/>
      <c r="AC576" s="802"/>
      <c r="AD576" s="802"/>
      <c r="AE576" s="792">
        <f t="shared" si="129"/>
        <v>0</v>
      </c>
      <c r="AF576" s="792">
        <f t="shared" si="130"/>
        <v>0</v>
      </c>
    </row>
    <row r="577" spans="1:32" s="48" customFormat="1" ht="17.100000000000001" hidden="1" customHeight="1">
      <c r="A577" s="761"/>
      <c r="B577" s="762"/>
      <c r="C577" s="1705"/>
      <c r="D577" s="1703"/>
      <c r="E577" s="75" t="s">
        <v>96</v>
      </c>
      <c r="F577" s="61"/>
      <c r="G577" s="97" t="e">
        <f t="shared" si="126"/>
        <v>#DIV/0!</v>
      </c>
      <c r="H577" s="56"/>
      <c r="I577" s="56"/>
      <c r="J577" s="56"/>
      <c r="R577" s="802"/>
      <c r="S577" s="802"/>
      <c r="T577" s="802"/>
      <c r="U577" s="802"/>
      <c r="V577" s="802"/>
      <c r="W577" s="802"/>
      <c r="X577" s="802"/>
      <c r="Y577" s="802"/>
      <c r="Z577" s="802"/>
      <c r="AA577" s="802"/>
      <c r="AB577" s="802"/>
      <c r="AC577" s="802"/>
      <c r="AD577" s="802"/>
      <c r="AE577" s="792">
        <f t="shared" si="129"/>
        <v>0</v>
      </c>
      <c r="AF577" s="792">
        <f t="shared" si="130"/>
        <v>0</v>
      </c>
    </row>
    <row r="578" spans="1:32" s="48" customFormat="1" ht="17.100000000000001" hidden="1" customHeight="1">
      <c r="A578" s="761"/>
      <c r="B578" s="762"/>
      <c r="C578" s="1705"/>
      <c r="D578" s="1703"/>
      <c r="E578" s="75" t="s">
        <v>96</v>
      </c>
      <c r="F578" s="61"/>
      <c r="G578" s="97" t="e">
        <f t="shared" si="126"/>
        <v>#DIV/0!</v>
      </c>
      <c r="H578" s="56"/>
      <c r="I578" s="56"/>
      <c r="J578" s="56"/>
      <c r="R578" s="802"/>
      <c r="S578" s="802"/>
      <c r="T578" s="802"/>
      <c r="U578" s="802"/>
      <c r="V578" s="802"/>
      <c r="W578" s="802"/>
      <c r="X578" s="802"/>
      <c r="Y578" s="802"/>
      <c r="Z578" s="802"/>
      <c r="AA578" s="802"/>
      <c r="AB578" s="802"/>
      <c r="AC578" s="802"/>
      <c r="AD578" s="802"/>
      <c r="AE578" s="792">
        <f t="shared" si="129"/>
        <v>0</v>
      </c>
      <c r="AF578" s="792">
        <f t="shared" si="130"/>
        <v>0</v>
      </c>
    </row>
    <row r="579" spans="1:32" s="48" customFormat="1" ht="17.100000000000001" hidden="1" customHeight="1">
      <c r="A579" s="761"/>
      <c r="B579" s="762"/>
      <c r="C579" s="1705"/>
      <c r="D579" s="1703"/>
      <c r="E579" s="75" t="s">
        <v>96</v>
      </c>
      <c r="F579" s="61"/>
      <c r="G579" s="97" t="e">
        <f t="shared" si="126"/>
        <v>#DIV/0!</v>
      </c>
      <c r="H579" s="56"/>
      <c r="I579" s="56"/>
      <c r="J579" s="56"/>
      <c r="R579" s="802"/>
      <c r="S579" s="802"/>
      <c r="T579" s="802"/>
      <c r="U579" s="802"/>
      <c r="V579" s="802"/>
      <c r="W579" s="802"/>
      <c r="X579" s="802"/>
      <c r="Y579" s="802"/>
      <c r="Z579" s="802"/>
      <c r="AA579" s="802"/>
      <c r="AB579" s="802"/>
      <c r="AC579" s="802"/>
      <c r="AD579" s="802"/>
      <c r="AE579" s="792">
        <f t="shared" si="129"/>
        <v>0</v>
      </c>
      <c r="AF579" s="792">
        <f t="shared" si="130"/>
        <v>0</v>
      </c>
    </row>
    <row r="580" spans="1:32" s="48" customFormat="1" ht="17.100000000000001" hidden="1" customHeight="1" thickBot="1">
      <c r="A580" s="764"/>
      <c r="B580" s="762"/>
      <c r="C580" s="1705"/>
      <c r="D580" s="1703"/>
      <c r="E580" s="75" t="s">
        <v>96</v>
      </c>
      <c r="F580" s="61"/>
      <c r="G580" s="97" t="e">
        <f t="shared" si="126"/>
        <v>#DIV/0!</v>
      </c>
      <c r="H580" s="56"/>
      <c r="I580" s="56"/>
      <c r="J580" s="56"/>
      <c r="R580" s="803"/>
      <c r="S580" s="803"/>
      <c r="T580" s="803"/>
      <c r="U580" s="803"/>
      <c r="V580" s="803"/>
      <c r="W580" s="803"/>
      <c r="X580" s="803"/>
      <c r="Y580" s="803"/>
      <c r="Z580" s="803"/>
      <c r="AA580" s="803"/>
      <c r="AB580" s="803"/>
      <c r="AC580" s="803"/>
      <c r="AD580" s="803"/>
      <c r="AE580" s="793">
        <f t="shared" si="129"/>
        <v>0</v>
      </c>
      <c r="AF580" s="793">
        <f t="shared" si="130"/>
        <v>0</v>
      </c>
    </row>
    <row r="581" spans="1:32" s="48" customFormat="1" ht="16.05" customHeight="1" thickBot="1">
      <c r="A581" s="744"/>
      <c r="B581" s="1706" t="s">
        <v>600</v>
      </c>
      <c r="C581" s="1707"/>
      <c r="D581" s="1708"/>
      <c r="E581" s="776"/>
      <c r="F581" s="250"/>
      <c r="G581" s="142"/>
      <c r="H581" s="142">
        <f>SUM(H533:H580)</f>
        <v>139940</v>
      </c>
      <c r="I581" s="142">
        <f>SUM(I533:I580)</f>
        <v>80000</v>
      </c>
      <c r="J581" s="142">
        <f>SUM(J533:J580)</f>
        <v>80000</v>
      </c>
      <c r="R581" s="804">
        <v>344</v>
      </c>
      <c r="S581" s="798">
        <f>SUM(S533:S580)</f>
        <v>0</v>
      </c>
      <c r="T581" s="798">
        <f t="shared" ref="T581:AD581" si="132">SUM(T533:T580)</f>
        <v>0</v>
      </c>
      <c r="U581" s="798">
        <f t="shared" si="132"/>
        <v>0</v>
      </c>
      <c r="V581" s="798">
        <f t="shared" si="132"/>
        <v>0</v>
      </c>
      <c r="W581" s="798">
        <f t="shared" si="132"/>
        <v>0</v>
      </c>
      <c r="X581" s="798">
        <f t="shared" si="132"/>
        <v>0</v>
      </c>
      <c r="Y581" s="798">
        <f t="shared" si="132"/>
        <v>0</v>
      </c>
      <c r="Z581" s="798">
        <f t="shared" si="132"/>
        <v>0</v>
      </c>
      <c r="AA581" s="798">
        <f t="shared" si="132"/>
        <v>0</v>
      </c>
      <c r="AB581" s="798">
        <f t="shared" si="132"/>
        <v>0</v>
      </c>
      <c r="AC581" s="798">
        <f t="shared" si="132"/>
        <v>0</v>
      </c>
      <c r="AD581" s="798">
        <f t="shared" si="132"/>
        <v>0</v>
      </c>
      <c r="AE581" s="798">
        <f>SUM(S581:AD581)</f>
        <v>0</v>
      </c>
      <c r="AF581" s="814">
        <f>J581-AE581</f>
        <v>80000</v>
      </c>
    </row>
    <row r="582" spans="1:32" s="48" customFormat="1" ht="16.05" customHeight="1">
      <c r="A582" s="743">
        <v>2</v>
      </c>
      <c r="B582" s="618">
        <v>345</v>
      </c>
      <c r="C582" s="1938" t="s">
        <v>159</v>
      </c>
      <c r="D582" s="1939"/>
      <c r="E582" s="741" t="s">
        <v>117</v>
      </c>
      <c r="F582" s="303" t="s">
        <v>117</v>
      </c>
      <c r="G582" s="742" t="s">
        <v>117</v>
      </c>
      <c r="H582" s="742" t="s">
        <v>117</v>
      </c>
      <c r="I582" s="742" t="s">
        <v>117</v>
      </c>
      <c r="J582" s="742" t="s">
        <v>117</v>
      </c>
    </row>
    <row r="583" spans="1:32" s="48" customFormat="1" ht="17.100000000000001" customHeight="1">
      <c r="A583" s="763"/>
      <c r="B583" s="762"/>
      <c r="C583" s="1702" t="s">
        <v>892</v>
      </c>
      <c r="D583" s="1703"/>
      <c r="E583" s="75" t="s">
        <v>96</v>
      </c>
      <c r="F583" s="60">
        <v>100</v>
      </c>
      <c r="G583" s="97">
        <f t="shared" ref="G583:G608" si="133">H583/F583</f>
        <v>952</v>
      </c>
      <c r="H583" s="56">
        <v>95200</v>
      </c>
      <c r="I583" s="56">
        <v>95200</v>
      </c>
      <c r="J583" s="56">
        <v>95200</v>
      </c>
      <c r="R583" s="802"/>
      <c r="S583" s="802"/>
      <c r="T583" s="802"/>
      <c r="U583" s="802"/>
      <c r="V583" s="802"/>
      <c r="W583" s="802"/>
      <c r="X583" s="802"/>
      <c r="Y583" s="802"/>
      <c r="Z583" s="802"/>
      <c r="AA583" s="802"/>
      <c r="AB583" s="802"/>
      <c r="AC583" s="802"/>
      <c r="AD583" s="802"/>
      <c r="AE583" s="792">
        <f t="shared" si="129"/>
        <v>0</v>
      </c>
      <c r="AF583" s="792">
        <f t="shared" si="130"/>
        <v>95200</v>
      </c>
    </row>
    <row r="584" spans="1:32" s="48" customFormat="1" ht="17.100000000000001" customHeight="1">
      <c r="A584" s="761"/>
      <c r="B584" s="762"/>
      <c r="C584" s="1702" t="s">
        <v>893</v>
      </c>
      <c r="D584" s="1703"/>
      <c r="E584" s="75" t="s">
        <v>96</v>
      </c>
      <c r="F584" s="60"/>
      <c r="G584" s="97" t="e">
        <f t="shared" si="133"/>
        <v>#DIV/0!</v>
      </c>
      <c r="H584" s="56"/>
      <c r="I584" s="56"/>
      <c r="J584" s="56"/>
      <c r="R584" s="802"/>
      <c r="S584" s="802"/>
      <c r="T584" s="802"/>
      <c r="U584" s="802"/>
      <c r="V584" s="802"/>
      <c r="W584" s="802"/>
      <c r="X584" s="802"/>
      <c r="Y584" s="802"/>
      <c r="Z584" s="802"/>
      <c r="AA584" s="802"/>
      <c r="AB584" s="802"/>
      <c r="AC584" s="802"/>
      <c r="AD584" s="802"/>
      <c r="AE584" s="792">
        <f t="shared" si="129"/>
        <v>0</v>
      </c>
      <c r="AF584" s="792">
        <f t="shared" si="130"/>
        <v>0</v>
      </c>
    </row>
    <row r="585" spans="1:32" s="48" customFormat="1" ht="17.100000000000001" customHeight="1">
      <c r="A585" s="761"/>
      <c r="B585" s="762"/>
      <c r="C585" s="1702" t="s">
        <v>894</v>
      </c>
      <c r="D585" s="1703"/>
      <c r="E585" s="75" t="s">
        <v>96</v>
      </c>
      <c r="F585" s="60"/>
      <c r="G585" s="97" t="e">
        <f t="shared" si="133"/>
        <v>#DIV/0!</v>
      </c>
      <c r="H585" s="56"/>
      <c r="I585" s="56"/>
      <c r="J585" s="56"/>
      <c r="R585" s="802"/>
      <c r="S585" s="802"/>
      <c r="T585" s="802"/>
      <c r="U585" s="802"/>
      <c r="V585" s="802"/>
      <c r="W585" s="802"/>
      <c r="X585" s="802"/>
      <c r="Y585" s="802"/>
      <c r="Z585" s="802"/>
      <c r="AA585" s="802"/>
      <c r="AB585" s="802"/>
      <c r="AC585" s="802"/>
      <c r="AD585" s="802"/>
      <c r="AE585" s="792">
        <f t="shared" si="129"/>
        <v>0</v>
      </c>
      <c r="AF585" s="792">
        <f t="shared" si="130"/>
        <v>0</v>
      </c>
    </row>
    <row r="586" spans="1:32" s="48" customFormat="1" ht="17.100000000000001" customHeight="1">
      <c r="A586" s="761"/>
      <c r="B586" s="762"/>
      <c r="C586" s="1702" t="s">
        <v>895</v>
      </c>
      <c r="D586" s="1703"/>
      <c r="E586" s="75" t="s">
        <v>96</v>
      </c>
      <c r="F586" s="60"/>
      <c r="G586" s="97" t="e">
        <f t="shared" si="133"/>
        <v>#DIV/0!</v>
      </c>
      <c r="H586" s="56"/>
      <c r="I586" s="56"/>
      <c r="J586" s="56"/>
      <c r="R586" s="802"/>
      <c r="S586" s="802"/>
      <c r="T586" s="802"/>
      <c r="U586" s="802"/>
      <c r="V586" s="802"/>
      <c r="W586" s="802"/>
      <c r="X586" s="802"/>
      <c r="Y586" s="802"/>
      <c r="Z586" s="802"/>
      <c r="AA586" s="802"/>
      <c r="AB586" s="802"/>
      <c r="AC586" s="802"/>
      <c r="AD586" s="802"/>
      <c r="AE586" s="792">
        <f t="shared" si="129"/>
        <v>0</v>
      </c>
      <c r="AF586" s="792">
        <f t="shared" si="130"/>
        <v>0</v>
      </c>
    </row>
    <row r="587" spans="1:32" s="48" customFormat="1" ht="17.100000000000001" customHeight="1" thickBot="1">
      <c r="A587" s="761"/>
      <c r="B587" s="762"/>
      <c r="C587" s="1702"/>
      <c r="D587" s="1703"/>
      <c r="E587" s="75" t="s">
        <v>96</v>
      </c>
      <c r="F587" s="60"/>
      <c r="G587" s="97" t="e">
        <f t="shared" si="133"/>
        <v>#DIV/0!</v>
      </c>
      <c r="H587" s="56"/>
      <c r="I587" s="961"/>
      <c r="J587" s="961"/>
      <c r="R587" s="802"/>
      <c r="S587" s="802"/>
      <c r="T587" s="802"/>
      <c r="U587" s="802"/>
      <c r="V587" s="802"/>
      <c r="W587" s="802"/>
      <c r="X587" s="802"/>
      <c r="Y587" s="802"/>
      <c r="Z587" s="802"/>
      <c r="AA587" s="802"/>
      <c r="AB587" s="802"/>
      <c r="AC587" s="802"/>
      <c r="AD587" s="802"/>
      <c r="AE587" s="792">
        <f t="shared" si="129"/>
        <v>0</v>
      </c>
      <c r="AF587" s="792">
        <f t="shared" si="130"/>
        <v>0</v>
      </c>
    </row>
    <row r="588" spans="1:32" s="48" customFormat="1" ht="17.100000000000001" hidden="1" customHeight="1">
      <c r="A588" s="761"/>
      <c r="B588" s="762"/>
      <c r="C588" s="1702"/>
      <c r="D588" s="1703"/>
      <c r="E588" s="75" t="s">
        <v>96</v>
      </c>
      <c r="F588" s="60"/>
      <c r="G588" s="97" t="e">
        <f t="shared" si="133"/>
        <v>#DIV/0!</v>
      </c>
      <c r="H588" s="56"/>
      <c r="I588" s="1421"/>
      <c r="J588" s="1421"/>
      <c r="R588" s="802"/>
      <c r="S588" s="802"/>
      <c r="T588" s="802"/>
      <c r="U588" s="802"/>
      <c r="V588" s="802"/>
      <c r="W588" s="802"/>
      <c r="X588" s="802"/>
      <c r="Y588" s="802"/>
      <c r="Z588" s="802"/>
      <c r="AA588" s="802"/>
      <c r="AB588" s="802"/>
      <c r="AC588" s="802"/>
      <c r="AD588" s="802"/>
      <c r="AE588" s="792"/>
      <c r="AF588" s="792"/>
    </row>
    <row r="589" spans="1:32" s="48" customFormat="1" ht="17.100000000000001" hidden="1" customHeight="1">
      <c r="A589" s="761"/>
      <c r="B589" s="762"/>
      <c r="C589" s="1702"/>
      <c r="D589" s="1703"/>
      <c r="E589" s="75" t="s">
        <v>96</v>
      </c>
      <c r="F589" s="60"/>
      <c r="G589" s="97" t="e">
        <f t="shared" si="133"/>
        <v>#DIV/0!</v>
      </c>
      <c r="H589" s="56"/>
      <c r="I589" s="1421"/>
      <c r="J589" s="1421"/>
      <c r="R589" s="802"/>
      <c r="S589" s="802"/>
      <c r="T589" s="802"/>
      <c r="U589" s="802"/>
      <c r="V589" s="802"/>
      <c r="W589" s="802"/>
      <c r="X589" s="802"/>
      <c r="Y589" s="802"/>
      <c r="Z589" s="802"/>
      <c r="AA589" s="802"/>
      <c r="AB589" s="802"/>
      <c r="AC589" s="802"/>
      <c r="AD589" s="802"/>
      <c r="AE589" s="792"/>
      <c r="AF589" s="792"/>
    </row>
    <row r="590" spans="1:32" s="48" customFormat="1" ht="17.100000000000001" hidden="1" customHeight="1">
      <c r="A590" s="761"/>
      <c r="B590" s="762"/>
      <c r="C590" s="1702"/>
      <c r="D590" s="1703"/>
      <c r="E590" s="75" t="s">
        <v>96</v>
      </c>
      <c r="F590" s="60"/>
      <c r="G590" s="97" t="e">
        <f t="shared" si="133"/>
        <v>#DIV/0!</v>
      </c>
      <c r="H590" s="56"/>
      <c r="I590" s="1421"/>
      <c r="J590" s="1421"/>
      <c r="R590" s="802"/>
      <c r="S590" s="802"/>
      <c r="T590" s="802"/>
      <c r="U590" s="802"/>
      <c r="V590" s="802"/>
      <c r="W590" s="802"/>
      <c r="X590" s="802"/>
      <c r="Y590" s="802"/>
      <c r="Z590" s="802"/>
      <c r="AA590" s="802"/>
      <c r="AB590" s="802"/>
      <c r="AC590" s="802"/>
      <c r="AD590" s="802"/>
      <c r="AE590" s="792"/>
      <c r="AF590" s="792"/>
    </row>
    <row r="591" spans="1:32" s="48" customFormat="1" ht="17.100000000000001" hidden="1" customHeight="1">
      <c r="A591" s="761"/>
      <c r="B591" s="762"/>
      <c r="C591" s="1702"/>
      <c r="D591" s="1703"/>
      <c r="E591" s="75" t="s">
        <v>96</v>
      </c>
      <c r="F591" s="60"/>
      <c r="G591" s="97" t="e">
        <f t="shared" si="133"/>
        <v>#DIV/0!</v>
      </c>
      <c r="H591" s="56"/>
      <c r="I591" s="1421"/>
      <c r="J591" s="1421"/>
      <c r="R591" s="802"/>
      <c r="S591" s="802"/>
      <c r="T591" s="802"/>
      <c r="U591" s="802"/>
      <c r="V591" s="802"/>
      <c r="W591" s="802"/>
      <c r="X591" s="802"/>
      <c r="Y591" s="802"/>
      <c r="Z591" s="802"/>
      <c r="AA591" s="802"/>
      <c r="AB591" s="802"/>
      <c r="AC591" s="802"/>
      <c r="AD591" s="802"/>
      <c r="AE591" s="792"/>
      <c r="AF591" s="792"/>
    </row>
    <row r="592" spans="1:32" s="48" customFormat="1" ht="17.100000000000001" hidden="1" customHeight="1">
      <c r="A592" s="761"/>
      <c r="B592" s="762"/>
      <c r="C592" s="1702"/>
      <c r="D592" s="1703"/>
      <c r="E592" s="75" t="s">
        <v>96</v>
      </c>
      <c r="F592" s="60"/>
      <c r="G592" s="97" t="e">
        <f t="shared" si="133"/>
        <v>#DIV/0!</v>
      </c>
      <c r="H592" s="56"/>
      <c r="I592" s="1421"/>
      <c r="J592" s="1421"/>
      <c r="R592" s="802"/>
      <c r="S592" s="802"/>
      <c r="T592" s="802"/>
      <c r="U592" s="802"/>
      <c r="V592" s="802"/>
      <c r="W592" s="802"/>
      <c r="X592" s="802"/>
      <c r="Y592" s="802"/>
      <c r="Z592" s="802"/>
      <c r="AA592" s="802"/>
      <c r="AB592" s="802"/>
      <c r="AC592" s="802"/>
      <c r="AD592" s="802"/>
      <c r="AE592" s="792"/>
      <c r="AF592" s="792"/>
    </row>
    <row r="593" spans="1:32" s="48" customFormat="1" ht="17.100000000000001" hidden="1" customHeight="1">
      <c r="A593" s="761"/>
      <c r="B593" s="762"/>
      <c r="C593" s="1702"/>
      <c r="D593" s="1703"/>
      <c r="E593" s="75" t="s">
        <v>96</v>
      </c>
      <c r="F593" s="60"/>
      <c r="G593" s="97" t="e">
        <f t="shared" si="133"/>
        <v>#DIV/0!</v>
      </c>
      <c r="H593" s="56"/>
      <c r="I593" s="1421"/>
      <c r="J593" s="1421"/>
      <c r="R593" s="802"/>
      <c r="S593" s="802"/>
      <c r="T593" s="802"/>
      <c r="U593" s="802"/>
      <c r="V593" s="802"/>
      <c r="W593" s="802"/>
      <c r="X593" s="802"/>
      <c r="Y593" s="802"/>
      <c r="Z593" s="802"/>
      <c r="AA593" s="802"/>
      <c r="AB593" s="802"/>
      <c r="AC593" s="802"/>
      <c r="AD593" s="802"/>
      <c r="AE593" s="792"/>
      <c r="AF593" s="792"/>
    </row>
    <row r="594" spans="1:32" s="48" customFormat="1" ht="17.100000000000001" hidden="1" customHeight="1">
      <c r="A594" s="761"/>
      <c r="B594" s="762"/>
      <c r="C594" s="1702"/>
      <c r="D594" s="1703"/>
      <c r="E594" s="75" t="s">
        <v>96</v>
      </c>
      <c r="F594" s="60"/>
      <c r="G594" s="97" t="e">
        <f t="shared" si="133"/>
        <v>#DIV/0!</v>
      </c>
      <c r="H594" s="56"/>
      <c r="I594" s="1421"/>
      <c r="J594" s="1421"/>
      <c r="R594" s="802"/>
      <c r="S594" s="802"/>
      <c r="T594" s="802"/>
      <c r="U594" s="802"/>
      <c r="V594" s="802"/>
      <c r="W594" s="802"/>
      <c r="X594" s="802"/>
      <c r="Y594" s="802"/>
      <c r="Z594" s="802"/>
      <c r="AA594" s="802"/>
      <c r="AB594" s="802"/>
      <c r="AC594" s="802"/>
      <c r="AD594" s="802"/>
      <c r="AE594" s="792"/>
      <c r="AF594" s="792"/>
    </row>
    <row r="595" spans="1:32" s="48" customFormat="1" ht="17.100000000000001" hidden="1" customHeight="1">
      <c r="A595" s="761"/>
      <c r="B595" s="762"/>
      <c r="C595" s="1702"/>
      <c r="D595" s="1703"/>
      <c r="E595" s="75" t="s">
        <v>96</v>
      </c>
      <c r="F595" s="60"/>
      <c r="G595" s="97" t="e">
        <f t="shared" si="133"/>
        <v>#DIV/0!</v>
      </c>
      <c r="H595" s="56"/>
      <c r="I595" s="1421"/>
      <c r="J595" s="1421"/>
      <c r="R595" s="802"/>
      <c r="S595" s="802"/>
      <c r="T595" s="802"/>
      <c r="U595" s="802"/>
      <c r="V595" s="802"/>
      <c r="W595" s="802"/>
      <c r="X595" s="802"/>
      <c r="Y595" s="802"/>
      <c r="Z595" s="802"/>
      <c r="AA595" s="802"/>
      <c r="AB595" s="802"/>
      <c r="AC595" s="802"/>
      <c r="AD595" s="802"/>
      <c r="AE595" s="792"/>
      <c r="AF595" s="792"/>
    </row>
    <row r="596" spans="1:32" s="48" customFormat="1" ht="17.100000000000001" hidden="1" customHeight="1">
      <c r="A596" s="761"/>
      <c r="B596" s="762"/>
      <c r="C596" s="1702"/>
      <c r="D596" s="1703"/>
      <c r="E596" s="75" t="s">
        <v>96</v>
      </c>
      <c r="F596" s="60"/>
      <c r="G596" s="97" t="e">
        <f t="shared" si="133"/>
        <v>#DIV/0!</v>
      </c>
      <c r="H596" s="56"/>
      <c r="I596" s="1421"/>
      <c r="J596" s="1421"/>
      <c r="R596" s="802"/>
      <c r="S596" s="802"/>
      <c r="T596" s="802"/>
      <c r="U596" s="802"/>
      <c r="V596" s="802"/>
      <c r="W596" s="802"/>
      <c r="X596" s="802"/>
      <c r="Y596" s="802"/>
      <c r="Z596" s="802"/>
      <c r="AA596" s="802"/>
      <c r="AB596" s="802"/>
      <c r="AC596" s="802"/>
      <c r="AD596" s="802"/>
      <c r="AE596" s="792"/>
      <c r="AF596" s="792"/>
    </row>
    <row r="597" spans="1:32" s="48" customFormat="1" ht="17.100000000000001" hidden="1" customHeight="1">
      <c r="A597" s="761"/>
      <c r="B597" s="762"/>
      <c r="C597" s="1702"/>
      <c r="D597" s="1703"/>
      <c r="E597" s="75" t="s">
        <v>96</v>
      </c>
      <c r="F597" s="60"/>
      <c r="G597" s="97" t="e">
        <f t="shared" si="133"/>
        <v>#DIV/0!</v>
      </c>
      <c r="H597" s="56"/>
      <c r="I597" s="1421"/>
      <c r="J597" s="1421"/>
      <c r="R597" s="802"/>
      <c r="S597" s="802"/>
      <c r="T597" s="802"/>
      <c r="U597" s="802"/>
      <c r="V597" s="802"/>
      <c r="W597" s="802"/>
      <c r="X597" s="802"/>
      <c r="Y597" s="802"/>
      <c r="Z597" s="802"/>
      <c r="AA597" s="802"/>
      <c r="AB597" s="802"/>
      <c r="AC597" s="802"/>
      <c r="AD597" s="802"/>
      <c r="AE597" s="792"/>
      <c r="AF597" s="792"/>
    </row>
    <row r="598" spans="1:32" s="48" customFormat="1" ht="17.100000000000001" hidden="1" customHeight="1">
      <c r="A598" s="761"/>
      <c r="B598" s="762"/>
      <c r="C598" s="1702"/>
      <c r="D598" s="1703"/>
      <c r="E598" s="75" t="s">
        <v>96</v>
      </c>
      <c r="F598" s="60"/>
      <c r="G598" s="97" t="e">
        <f t="shared" si="133"/>
        <v>#DIV/0!</v>
      </c>
      <c r="H598" s="56"/>
      <c r="I598" s="1421"/>
      <c r="J598" s="1421"/>
      <c r="R598" s="802"/>
      <c r="S598" s="802"/>
      <c r="T598" s="802"/>
      <c r="U598" s="802"/>
      <c r="V598" s="802"/>
      <c r="W598" s="802"/>
      <c r="X598" s="802"/>
      <c r="Y598" s="802"/>
      <c r="Z598" s="802"/>
      <c r="AA598" s="802"/>
      <c r="AB598" s="802"/>
      <c r="AC598" s="802"/>
      <c r="AD598" s="802"/>
      <c r="AE598" s="792"/>
      <c r="AF598" s="792"/>
    </row>
    <row r="599" spans="1:32" s="48" customFormat="1" ht="17.100000000000001" hidden="1" customHeight="1">
      <c r="A599" s="761"/>
      <c r="B599" s="762"/>
      <c r="C599" s="1702"/>
      <c r="D599" s="1703"/>
      <c r="E599" s="75" t="s">
        <v>96</v>
      </c>
      <c r="F599" s="60"/>
      <c r="G599" s="97" t="e">
        <f t="shared" si="133"/>
        <v>#DIV/0!</v>
      </c>
      <c r="H599" s="56"/>
      <c r="I599" s="1421"/>
      <c r="J599" s="1421"/>
      <c r="R599" s="802"/>
      <c r="S599" s="802"/>
      <c r="T599" s="802"/>
      <c r="U599" s="802"/>
      <c r="V599" s="802"/>
      <c r="W599" s="802"/>
      <c r="X599" s="802"/>
      <c r="Y599" s="802"/>
      <c r="Z599" s="802"/>
      <c r="AA599" s="802"/>
      <c r="AB599" s="802"/>
      <c r="AC599" s="802"/>
      <c r="AD599" s="802"/>
      <c r="AE599" s="792"/>
      <c r="AF599" s="792"/>
    </row>
    <row r="600" spans="1:32" s="48" customFormat="1" ht="17.100000000000001" hidden="1" customHeight="1">
      <c r="A600" s="761"/>
      <c r="B600" s="762"/>
      <c r="C600" s="1702"/>
      <c r="D600" s="1703"/>
      <c r="E600" s="75" t="s">
        <v>96</v>
      </c>
      <c r="F600" s="60"/>
      <c r="G600" s="97" t="e">
        <f t="shared" si="133"/>
        <v>#DIV/0!</v>
      </c>
      <c r="H600" s="56"/>
      <c r="I600" s="1421"/>
      <c r="J600" s="1421"/>
      <c r="R600" s="802"/>
      <c r="S600" s="802"/>
      <c r="T600" s="802"/>
      <c r="U600" s="802"/>
      <c r="V600" s="802"/>
      <c r="W600" s="802"/>
      <c r="X600" s="802"/>
      <c r="Y600" s="802"/>
      <c r="Z600" s="802"/>
      <c r="AA600" s="802"/>
      <c r="AB600" s="802"/>
      <c r="AC600" s="802"/>
      <c r="AD600" s="802"/>
      <c r="AE600" s="792"/>
      <c r="AF600" s="792"/>
    </row>
    <row r="601" spans="1:32" s="48" customFormat="1" ht="17.100000000000001" hidden="1" customHeight="1">
      <c r="A601" s="761"/>
      <c r="B601" s="762"/>
      <c r="C601" s="1702"/>
      <c r="D601" s="1703"/>
      <c r="E601" s="75" t="s">
        <v>96</v>
      </c>
      <c r="F601" s="60"/>
      <c r="G601" s="97" t="e">
        <f t="shared" si="133"/>
        <v>#DIV/0!</v>
      </c>
      <c r="H601" s="56"/>
      <c r="I601" s="1421"/>
      <c r="J601" s="1421"/>
      <c r="R601" s="802"/>
      <c r="S601" s="802"/>
      <c r="T601" s="802"/>
      <c r="U601" s="802"/>
      <c r="V601" s="802"/>
      <c r="W601" s="802"/>
      <c r="X601" s="802"/>
      <c r="Y601" s="802"/>
      <c r="Z601" s="802"/>
      <c r="AA601" s="802"/>
      <c r="AB601" s="802"/>
      <c r="AC601" s="802"/>
      <c r="AD601" s="802"/>
      <c r="AE601" s="792"/>
      <c r="AF601" s="792"/>
    </row>
    <row r="602" spans="1:32" s="48" customFormat="1" ht="17.100000000000001" hidden="1" customHeight="1">
      <c r="A602" s="761"/>
      <c r="B602" s="762"/>
      <c r="C602" s="1702"/>
      <c r="D602" s="1703"/>
      <c r="E602" s="75" t="s">
        <v>96</v>
      </c>
      <c r="F602" s="60"/>
      <c r="G602" s="97" t="e">
        <f t="shared" si="133"/>
        <v>#DIV/0!</v>
      </c>
      <c r="H602" s="56"/>
      <c r="I602" s="1421"/>
      <c r="J602" s="1421"/>
      <c r="R602" s="802"/>
      <c r="S602" s="802"/>
      <c r="T602" s="802"/>
      <c r="U602" s="802"/>
      <c r="V602" s="802"/>
      <c r="W602" s="802"/>
      <c r="X602" s="802"/>
      <c r="Y602" s="802"/>
      <c r="Z602" s="802"/>
      <c r="AA602" s="802"/>
      <c r="AB602" s="802"/>
      <c r="AC602" s="802"/>
      <c r="AD602" s="802"/>
      <c r="AE602" s="792"/>
      <c r="AF602" s="792"/>
    </row>
    <row r="603" spans="1:32" s="48" customFormat="1" ht="17.100000000000001" hidden="1" customHeight="1">
      <c r="A603" s="761"/>
      <c r="B603" s="762"/>
      <c r="C603" s="1702"/>
      <c r="D603" s="1703"/>
      <c r="E603" s="75" t="s">
        <v>96</v>
      </c>
      <c r="F603" s="60"/>
      <c r="G603" s="97" t="e">
        <f t="shared" si="133"/>
        <v>#DIV/0!</v>
      </c>
      <c r="H603" s="56"/>
      <c r="I603" s="1421"/>
      <c r="J603" s="1421"/>
      <c r="R603" s="802"/>
      <c r="S603" s="802"/>
      <c r="T603" s="802"/>
      <c r="U603" s="802"/>
      <c r="V603" s="802"/>
      <c r="W603" s="802"/>
      <c r="X603" s="802"/>
      <c r="Y603" s="802"/>
      <c r="Z603" s="802"/>
      <c r="AA603" s="802"/>
      <c r="AB603" s="802"/>
      <c r="AC603" s="802"/>
      <c r="AD603" s="802"/>
      <c r="AE603" s="792"/>
      <c r="AF603" s="792"/>
    </row>
    <row r="604" spans="1:32" s="48" customFormat="1" ht="17.100000000000001" hidden="1" customHeight="1">
      <c r="A604" s="761"/>
      <c r="B604" s="762"/>
      <c r="C604" s="1702"/>
      <c r="D604" s="1703"/>
      <c r="E604" s="75" t="s">
        <v>96</v>
      </c>
      <c r="F604" s="60"/>
      <c r="G604" s="97" t="e">
        <f t="shared" si="133"/>
        <v>#DIV/0!</v>
      </c>
      <c r="H604" s="56"/>
      <c r="I604" s="961"/>
      <c r="J604" s="961"/>
      <c r="R604" s="802"/>
      <c r="S604" s="802"/>
      <c r="T604" s="802"/>
      <c r="U604" s="802"/>
      <c r="V604" s="802"/>
      <c r="W604" s="802"/>
      <c r="X604" s="802"/>
      <c r="Y604" s="802"/>
      <c r="Z604" s="802"/>
      <c r="AA604" s="802"/>
      <c r="AB604" s="802"/>
      <c r="AC604" s="802"/>
      <c r="AD604" s="802"/>
      <c r="AE604" s="792">
        <f t="shared" si="129"/>
        <v>0</v>
      </c>
      <c r="AF604" s="792">
        <f t="shared" si="130"/>
        <v>0</v>
      </c>
    </row>
    <row r="605" spans="1:32" s="48" customFormat="1" ht="17.100000000000001" hidden="1" customHeight="1">
      <c r="A605" s="761"/>
      <c r="B605" s="762"/>
      <c r="C605" s="1702"/>
      <c r="D605" s="1703"/>
      <c r="E605" s="75" t="s">
        <v>96</v>
      </c>
      <c r="F605" s="60"/>
      <c r="G605" s="97" t="e">
        <f t="shared" si="133"/>
        <v>#DIV/0!</v>
      </c>
      <c r="H605" s="56"/>
      <c r="I605" s="961"/>
      <c r="J605" s="961"/>
      <c r="R605" s="802"/>
      <c r="S605" s="802"/>
      <c r="T605" s="802"/>
      <c r="U605" s="802"/>
      <c r="V605" s="802"/>
      <c r="W605" s="802"/>
      <c r="X605" s="802"/>
      <c r="Y605" s="802"/>
      <c r="Z605" s="802"/>
      <c r="AA605" s="802"/>
      <c r="AB605" s="802"/>
      <c r="AC605" s="802"/>
      <c r="AD605" s="802"/>
      <c r="AE605" s="792">
        <f t="shared" si="129"/>
        <v>0</v>
      </c>
      <c r="AF605" s="792">
        <f t="shared" si="130"/>
        <v>0</v>
      </c>
    </row>
    <row r="606" spans="1:32" s="48" customFormat="1" ht="17.100000000000001" hidden="1" customHeight="1">
      <c r="A606" s="761"/>
      <c r="B606" s="762"/>
      <c r="C606" s="1702"/>
      <c r="D606" s="1703"/>
      <c r="E606" s="75" t="s">
        <v>96</v>
      </c>
      <c r="F606" s="60"/>
      <c r="G606" s="97" t="e">
        <f t="shared" si="133"/>
        <v>#DIV/0!</v>
      </c>
      <c r="H606" s="56"/>
      <c r="I606" s="961"/>
      <c r="J606" s="961"/>
      <c r="R606" s="802"/>
      <c r="S606" s="802"/>
      <c r="T606" s="802"/>
      <c r="U606" s="802"/>
      <c r="V606" s="802"/>
      <c r="W606" s="802"/>
      <c r="X606" s="802"/>
      <c r="Y606" s="802"/>
      <c r="Z606" s="802"/>
      <c r="AA606" s="802"/>
      <c r="AB606" s="802"/>
      <c r="AC606" s="802"/>
      <c r="AD606" s="802"/>
      <c r="AE606" s="792">
        <f t="shared" si="129"/>
        <v>0</v>
      </c>
      <c r="AF606" s="792">
        <f t="shared" si="130"/>
        <v>0</v>
      </c>
    </row>
    <row r="607" spans="1:32" s="48" customFormat="1" ht="17.100000000000001" hidden="1" customHeight="1">
      <c r="A607" s="761"/>
      <c r="B607" s="762"/>
      <c r="C607" s="1702"/>
      <c r="D607" s="1703"/>
      <c r="E607" s="75" t="s">
        <v>96</v>
      </c>
      <c r="F607" s="60"/>
      <c r="G607" s="97" t="e">
        <f t="shared" si="133"/>
        <v>#DIV/0!</v>
      </c>
      <c r="H607" s="56"/>
      <c r="I607" s="961"/>
      <c r="J607" s="961"/>
      <c r="R607" s="802"/>
      <c r="S607" s="802"/>
      <c r="T607" s="802"/>
      <c r="U607" s="802"/>
      <c r="V607" s="802"/>
      <c r="W607" s="802"/>
      <c r="X607" s="802"/>
      <c r="Y607" s="802"/>
      <c r="Z607" s="802"/>
      <c r="AA607" s="802"/>
      <c r="AB607" s="802"/>
      <c r="AC607" s="802"/>
      <c r="AD607" s="802"/>
      <c r="AE607" s="792">
        <f t="shared" si="129"/>
        <v>0</v>
      </c>
      <c r="AF607" s="792">
        <f t="shared" si="130"/>
        <v>0</v>
      </c>
    </row>
    <row r="608" spans="1:32" s="48" customFormat="1" ht="17.100000000000001" hidden="1" customHeight="1" thickBot="1">
      <c r="A608" s="764"/>
      <c r="B608" s="762"/>
      <c r="C608" s="1702"/>
      <c r="D608" s="1703"/>
      <c r="E608" s="75" t="s">
        <v>96</v>
      </c>
      <c r="F608" s="60"/>
      <c r="G608" s="97" t="e">
        <f t="shared" si="133"/>
        <v>#DIV/0!</v>
      </c>
      <c r="H608" s="56"/>
      <c r="I608" s="961"/>
      <c r="J608" s="961"/>
      <c r="R608" s="802"/>
      <c r="S608" s="802"/>
      <c r="T608" s="802"/>
      <c r="U608" s="802"/>
      <c r="V608" s="802"/>
      <c r="W608" s="802"/>
      <c r="X608" s="802"/>
      <c r="Y608" s="802"/>
      <c r="Z608" s="802"/>
      <c r="AA608" s="802"/>
      <c r="AB608" s="802"/>
      <c r="AC608" s="802"/>
      <c r="AD608" s="802"/>
      <c r="AE608" s="792">
        <f t="shared" si="129"/>
        <v>0</v>
      </c>
      <c r="AF608" s="792">
        <f t="shared" si="130"/>
        <v>0</v>
      </c>
    </row>
    <row r="609" spans="1:32" s="48" customFormat="1" ht="17.100000000000001" customHeight="1" thickBot="1">
      <c r="A609" s="744"/>
      <c r="B609" s="1706" t="s">
        <v>601</v>
      </c>
      <c r="C609" s="1707"/>
      <c r="D609" s="1708"/>
      <c r="E609" s="776"/>
      <c r="F609" s="250"/>
      <c r="G609" s="142"/>
      <c r="H609" s="142">
        <f>SUM(H583:H608)</f>
        <v>95200</v>
      </c>
      <c r="I609" s="142">
        <f t="shared" ref="I609:J609" si="134">SUM(I583:I608)</f>
        <v>95200</v>
      </c>
      <c r="J609" s="142">
        <f t="shared" si="134"/>
        <v>95200</v>
      </c>
      <c r="R609" s="804">
        <v>345</v>
      </c>
      <c r="S609" s="798">
        <f>SUM(S583:S608)</f>
        <v>0</v>
      </c>
      <c r="T609" s="798">
        <f t="shared" ref="T609:AD609" si="135">SUM(T583:T608)</f>
        <v>0</v>
      </c>
      <c r="U609" s="798">
        <f t="shared" si="135"/>
        <v>0</v>
      </c>
      <c r="V609" s="798">
        <f t="shared" si="135"/>
        <v>0</v>
      </c>
      <c r="W609" s="798">
        <f t="shared" si="135"/>
        <v>0</v>
      </c>
      <c r="X609" s="798">
        <f t="shared" si="135"/>
        <v>0</v>
      </c>
      <c r="Y609" s="798">
        <f t="shared" si="135"/>
        <v>0</v>
      </c>
      <c r="Z609" s="798">
        <f t="shared" si="135"/>
        <v>0</v>
      </c>
      <c r="AA609" s="798">
        <f t="shared" si="135"/>
        <v>0</v>
      </c>
      <c r="AB609" s="798">
        <f t="shared" si="135"/>
        <v>0</v>
      </c>
      <c r="AC609" s="798">
        <f t="shared" si="135"/>
        <v>0</v>
      </c>
      <c r="AD609" s="798">
        <f t="shared" si="135"/>
        <v>0</v>
      </c>
      <c r="AE609" s="798">
        <f>SUM(S609:AD609)</f>
        <v>0</v>
      </c>
      <c r="AF609" s="814">
        <f>J609-AE609</f>
        <v>95200</v>
      </c>
    </row>
    <row r="610" spans="1:32" s="48" customFormat="1" ht="17.100000000000001" customHeight="1">
      <c r="A610" s="740">
        <v>3</v>
      </c>
      <c r="B610" s="618">
        <v>346</v>
      </c>
      <c r="C610" s="2023" t="s">
        <v>1000</v>
      </c>
      <c r="D610" s="2024"/>
      <c r="E610" s="741" t="s">
        <v>117</v>
      </c>
      <c r="F610" s="303" t="s">
        <v>117</v>
      </c>
      <c r="G610" s="742" t="s">
        <v>117</v>
      </c>
      <c r="H610" s="742" t="s">
        <v>117</v>
      </c>
      <c r="I610" s="742" t="s">
        <v>117</v>
      </c>
      <c r="J610" s="742" t="s">
        <v>117</v>
      </c>
      <c r="R610" s="802"/>
      <c r="S610" s="802"/>
      <c r="T610" s="802"/>
      <c r="U610" s="802"/>
      <c r="V610" s="802"/>
      <c r="W610" s="802"/>
      <c r="X610" s="802"/>
      <c r="Y610" s="802"/>
      <c r="Z610" s="802"/>
      <c r="AA610" s="802"/>
      <c r="AB610" s="802"/>
      <c r="AC610" s="802"/>
      <c r="AD610" s="802"/>
      <c r="AE610" s="792"/>
      <c r="AF610" s="792"/>
    </row>
    <row r="611" spans="1:32" s="48" customFormat="1" ht="17.100000000000001" customHeight="1">
      <c r="A611" s="1454" t="s">
        <v>994</v>
      </c>
      <c r="B611" s="749">
        <v>346</v>
      </c>
      <c r="C611" s="1720" t="s">
        <v>150</v>
      </c>
      <c r="D611" s="2025"/>
      <c r="E611" s="746" t="s">
        <v>117</v>
      </c>
      <c r="F611" s="747" t="s">
        <v>117</v>
      </c>
      <c r="G611" s="748" t="s">
        <v>117</v>
      </c>
      <c r="H611" s="748" t="s">
        <v>117</v>
      </c>
      <c r="I611" s="748" t="s">
        <v>117</v>
      </c>
      <c r="J611" s="748" t="s">
        <v>117</v>
      </c>
    </row>
    <row r="612" spans="1:32" s="48" customFormat="1" ht="17.100000000000001" customHeight="1">
      <c r="A612" s="1459"/>
      <c r="B612" s="762"/>
      <c r="C612" s="1726" t="s">
        <v>151</v>
      </c>
      <c r="D612" s="1725"/>
      <c r="E612" s="75" t="s">
        <v>178</v>
      </c>
      <c r="F612" s="60">
        <v>45</v>
      </c>
      <c r="G612" s="97">
        <f t="shared" ref="G612:G638" si="136">H612/F612</f>
        <v>444.44444444444446</v>
      </c>
      <c r="H612" s="88">
        <v>20000</v>
      </c>
      <c r="I612" s="88">
        <v>20000</v>
      </c>
      <c r="J612" s="88">
        <v>20000</v>
      </c>
      <c r="R612" s="802"/>
      <c r="S612" s="802"/>
      <c r="T612" s="802"/>
      <c r="U612" s="802"/>
      <c r="V612" s="802"/>
      <c r="W612" s="802"/>
      <c r="X612" s="802"/>
      <c r="Y612" s="802"/>
      <c r="Z612" s="802"/>
      <c r="AA612" s="802"/>
      <c r="AB612" s="802"/>
      <c r="AC612" s="802"/>
      <c r="AD612" s="802"/>
      <c r="AE612" s="792">
        <f t="shared" si="129"/>
        <v>0</v>
      </c>
      <c r="AF612" s="792">
        <f t="shared" si="130"/>
        <v>20000</v>
      </c>
    </row>
    <row r="613" spans="1:32" s="48" customFormat="1" ht="17.100000000000001" customHeight="1">
      <c r="A613" s="1460"/>
      <c r="B613" s="762"/>
      <c r="C613" s="1726" t="s">
        <v>152</v>
      </c>
      <c r="D613" s="1725"/>
      <c r="E613" s="75" t="s">
        <v>96</v>
      </c>
      <c r="F613" s="60"/>
      <c r="G613" s="97" t="e">
        <f t="shared" si="136"/>
        <v>#DIV/0!</v>
      </c>
      <c r="H613" s="88"/>
      <c r="I613" s="88"/>
      <c r="J613" s="88"/>
      <c r="R613" s="802"/>
      <c r="S613" s="802"/>
      <c r="T613" s="802"/>
      <c r="U613" s="802"/>
      <c r="V613" s="802"/>
      <c r="W613" s="802"/>
      <c r="X613" s="802"/>
      <c r="Y613" s="802"/>
      <c r="Z613" s="802"/>
      <c r="AA613" s="802"/>
      <c r="AB613" s="802"/>
      <c r="AC613" s="802"/>
      <c r="AD613" s="802"/>
      <c r="AE613" s="792">
        <f t="shared" si="129"/>
        <v>0</v>
      </c>
      <c r="AF613" s="792">
        <f t="shared" si="130"/>
        <v>0</v>
      </c>
    </row>
    <row r="614" spans="1:32" s="48" customFormat="1" ht="17.100000000000001" customHeight="1">
      <c r="A614" s="1460"/>
      <c r="B614" s="762"/>
      <c r="C614" s="1726" t="s">
        <v>154</v>
      </c>
      <c r="D614" s="1725"/>
      <c r="E614" s="75" t="s">
        <v>96</v>
      </c>
      <c r="F614" s="60"/>
      <c r="G614" s="97" t="e">
        <f t="shared" si="136"/>
        <v>#DIV/0!</v>
      </c>
      <c r="H614" s="88"/>
      <c r="I614" s="88"/>
      <c r="J614" s="88"/>
      <c r="R614" s="802"/>
      <c r="S614" s="802"/>
      <c r="T614" s="802"/>
      <c r="U614" s="802"/>
      <c r="V614" s="802"/>
      <c r="W614" s="802"/>
      <c r="X614" s="802"/>
      <c r="Y614" s="802"/>
      <c r="Z614" s="802"/>
      <c r="AA614" s="802"/>
      <c r="AB614" s="802"/>
      <c r="AC614" s="802"/>
      <c r="AD614" s="802"/>
      <c r="AE614" s="792">
        <f t="shared" si="129"/>
        <v>0</v>
      </c>
      <c r="AF614" s="792">
        <f t="shared" si="130"/>
        <v>0</v>
      </c>
    </row>
    <row r="615" spans="1:32" s="48" customFormat="1" ht="17.100000000000001" customHeight="1">
      <c r="A615" s="1460"/>
      <c r="B615" s="762"/>
      <c r="C615" s="1726" t="s">
        <v>153</v>
      </c>
      <c r="D615" s="1725"/>
      <c r="E615" s="75" t="s">
        <v>769</v>
      </c>
      <c r="F615" s="60"/>
      <c r="G615" s="97" t="e">
        <f t="shared" si="136"/>
        <v>#DIV/0!</v>
      </c>
      <c r="H615" s="88"/>
      <c r="I615" s="88"/>
      <c r="J615" s="88"/>
      <c r="R615" s="802"/>
      <c r="S615" s="802"/>
      <c r="T615" s="802"/>
      <c r="U615" s="802"/>
      <c r="V615" s="802"/>
      <c r="W615" s="802"/>
      <c r="X615" s="802"/>
      <c r="Y615" s="802"/>
      <c r="Z615" s="802"/>
      <c r="AA615" s="802"/>
      <c r="AB615" s="802"/>
      <c r="AC615" s="802"/>
      <c r="AD615" s="802"/>
      <c r="AE615" s="792">
        <f t="shared" si="129"/>
        <v>0</v>
      </c>
      <c r="AF615" s="792">
        <f t="shared" si="130"/>
        <v>0</v>
      </c>
    </row>
    <row r="616" spans="1:32" s="48" customFormat="1" ht="17.100000000000001" customHeight="1">
      <c r="A616" s="1460"/>
      <c r="B616" s="762"/>
      <c r="C616" s="1726" t="s">
        <v>603</v>
      </c>
      <c r="D616" s="1725"/>
      <c r="E616" s="75" t="s">
        <v>96</v>
      </c>
      <c r="F616" s="60"/>
      <c r="G616" s="97" t="e">
        <f t="shared" si="136"/>
        <v>#DIV/0!</v>
      </c>
      <c r="H616" s="88"/>
      <c r="I616" s="88"/>
      <c r="J616" s="88"/>
      <c r="R616" s="802"/>
      <c r="S616" s="802"/>
      <c r="T616" s="802"/>
      <c r="U616" s="802"/>
      <c r="V616" s="802"/>
      <c r="W616" s="802"/>
      <c r="X616" s="802"/>
      <c r="Y616" s="802"/>
      <c r="Z616" s="802"/>
      <c r="AA616" s="802"/>
      <c r="AB616" s="802"/>
      <c r="AC616" s="802"/>
      <c r="AD616" s="802"/>
      <c r="AE616" s="792">
        <f t="shared" si="129"/>
        <v>0</v>
      </c>
      <c r="AF616" s="792">
        <f t="shared" si="130"/>
        <v>0</v>
      </c>
    </row>
    <row r="617" spans="1:32" s="48" customFormat="1" ht="17.100000000000001" customHeight="1">
      <c r="A617" s="1460"/>
      <c r="B617" s="762"/>
      <c r="C617" s="1726" t="s">
        <v>604</v>
      </c>
      <c r="D617" s="1725"/>
      <c r="E617" s="75" t="s">
        <v>96</v>
      </c>
      <c r="F617" s="60"/>
      <c r="G617" s="97" t="e">
        <f t="shared" si="136"/>
        <v>#DIV/0!</v>
      </c>
      <c r="H617" s="88"/>
      <c r="I617" s="88"/>
      <c r="J617" s="88"/>
      <c r="R617" s="802"/>
      <c r="S617" s="802"/>
      <c r="T617" s="802"/>
      <c r="U617" s="802"/>
      <c r="V617" s="802"/>
      <c r="W617" s="802"/>
      <c r="X617" s="802"/>
      <c r="Y617" s="802"/>
      <c r="Z617" s="802"/>
      <c r="AA617" s="802"/>
      <c r="AB617" s="802"/>
      <c r="AC617" s="802"/>
      <c r="AD617" s="802"/>
      <c r="AE617" s="792">
        <f t="shared" si="129"/>
        <v>0</v>
      </c>
      <c r="AF617" s="792">
        <f t="shared" si="130"/>
        <v>0</v>
      </c>
    </row>
    <row r="618" spans="1:32" s="48" customFormat="1" ht="17.100000000000001" customHeight="1">
      <c r="A618" s="1460"/>
      <c r="B618" s="762"/>
      <c r="C618" s="1726" t="s">
        <v>768</v>
      </c>
      <c r="D618" s="1725"/>
      <c r="E618" s="75" t="s">
        <v>96</v>
      </c>
      <c r="F618" s="60"/>
      <c r="G618" s="97" t="e">
        <f t="shared" si="136"/>
        <v>#DIV/0!</v>
      </c>
      <c r="H618" s="88"/>
      <c r="I618" s="88"/>
      <c r="J618" s="88"/>
      <c r="R618" s="802"/>
      <c r="S618" s="802"/>
      <c r="T618" s="802"/>
      <c r="U618" s="802"/>
      <c r="V618" s="802"/>
      <c r="W618" s="802"/>
      <c r="X618" s="802"/>
      <c r="Y618" s="802"/>
      <c r="Z618" s="802"/>
      <c r="AA618" s="802"/>
      <c r="AB618" s="802"/>
      <c r="AC618" s="802"/>
      <c r="AD618" s="802"/>
      <c r="AE618" s="792">
        <f t="shared" si="129"/>
        <v>0</v>
      </c>
      <c r="AF618" s="792">
        <f t="shared" si="130"/>
        <v>0</v>
      </c>
    </row>
    <row r="619" spans="1:32" s="48" customFormat="1" ht="17.100000000000001" customHeight="1">
      <c r="A619" s="761"/>
      <c r="B619" s="762"/>
      <c r="C619" s="1702" t="s">
        <v>1103</v>
      </c>
      <c r="D619" s="1703"/>
      <c r="E619" s="75" t="s">
        <v>96</v>
      </c>
      <c r="F619" s="60"/>
      <c r="G619" s="97" t="e">
        <f t="shared" ref="G619:G629" si="137">H619/F619</f>
        <v>#DIV/0!</v>
      </c>
      <c r="H619" s="88">
        <v>50000</v>
      </c>
      <c r="I619" s="88">
        <v>50000</v>
      </c>
      <c r="J619" s="88">
        <v>50000</v>
      </c>
      <c r="R619" s="802"/>
      <c r="S619" s="802"/>
      <c r="T619" s="802"/>
      <c r="U619" s="802"/>
      <c r="V619" s="802"/>
      <c r="W619" s="802"/>
      <c r="X619" s="802"/>
      <c r="Y619" s="802"/>
      <c r="Z619" s="802"/>
      <c r="AA619" s="802"/>
      <c r="AB619" s="802"/>
      <c r="AC619" s="802"/>
      <c r="AD619" s="802"/>
      <c r="AE619" s="792"/>
      <c r="AF619" s="792"/>
    </row>
    <row r="620" spans="1:32" s="48" customFormat="1" ht="17.100000000000001" customHeight="1" thickBot="1">
      <c r="A620" s="761"/>
      <c r="B620" s="762"/>
      <c r="C620" s="1702"/>
      <c r="D620" s="1703"/>
      <c r="E620" s="75" t="s">
        <v>96</v>
      </c>
      <c r="F620" s="60"/>
      <c r="G620" s="97" t="e">
        <f t="shared" si="137"/>
        <v>#DIV/0!</v>
      </c>
      <c r="H620" s="88"/>
      <c r="I620" s="88"/>
      <c r="J620" s="88"/>
      <c r="R620" s="802"/>
      <c r="S620" s="802"/>
      <c r="T620" s="802"/>
      <c r="U620" s="802"/>
      <c r="V620" s="802"/>
      <c r="W620" s="802"/>
      <c r="X620" s="802"/>
      <c r="Y620" s="802"/>
      <c r="Z620" s="802"/>
      <c r="AA620" s="802"/>
      <c r="AB620" s="802"/>
      <c r="AC620" s="802"/>
      <c r="AD620" s="802"/>
      <c r="AE620" s="792"/>
      <c r="AF620" s="792"/>
    </row>
    <row r="621" spans="1:32" s="48" customFormat="1" ht="17.100000000000001" hidden="1" customHeight="1">
      <c r="A621" s="761"/>
      <c r="B621" s="762"/>
      <c r="C621" s="1702"/>
      <c r="D621" s="1703"/>
      <c r="E621" s="75" t="s">
        <v>96</v>
      </c>
      <c r="F621" s="60"/>
      <c r="G621" s="97" t="e">
        <f t="shared" si="137"/>
        <v>#DIV/0!</v>
      </c>
      <c r="H621" s="88"/>
      <c r="I621" s="88"/>
      <c r="J621" s="88"/>
      <c r="R621" s="802"/>
      <c r="S621" s="802"/>
      <c r="T621" s="802"/>
      <c r="U621" s="802"/>
      <c r="V621" s="802"/>
      <c r="W621" s="802"/>
      <c r="X621" s="802"/>
      <c r="Y621" s="802"/>
      <c r="Z621" s="802"/>
      <c r="AA621" s="802"/>
      <c r="AB621" s="802"/>
      <c r="AC621" s="802"/>
      <c r="AD621" s="802"/>
      <c r="AE621" s="792"/>
      <c r="AF621" s="792"/>
    </row>
    <row r="622" spans="1:32" s="48" customFormat="1" ht="17.100000000000001" hidden="1" customHeight="1">
      <c r="A622" s="761"/>
      <c r="B622" s="762"/>
      <c r="C622" s="1702"/>
      <c r="D622" s="1703"/>
      <c r="E622" s="75" t="s">
        <v>96</v>
      </c>
      <c r="F622" s="60"/>
      <c r="G622" s="97" t="e">
        <f t="shared" si="137"/>
        <v>#DIV/0!</v>
      </c>
      <c r="H622" s="88"/>
      <c r="I622" s="88"/>
      <c r="J622" s="88"/>
      <c r="R622" s="802"/>
      <c r="S622" s="802"/>
      <c r="T622" s="802"/>
      <c r="U622" s="802"/>
      <c r="V622" s="802"/>
      <c r="W622" s="802"/>
      <c r="X622" s="802"/>
      <c r="Y622" s="802"/>
      <c r="Z622" s="802"/>
      <c r="AA622" s="802"/>
      <c r="AB622" s="802"/>
      <c r="AC622" s="802"/>
      <c r="AD622" s="802"/>
      <c r="AE622" s="792"/>
      <c r="AF622" s="792"/>
    </row>
    <row r="623" spans="1:32" s="48" customFormat="1" ht="17.100000000000001" hidden="1" customHeight="1">
      <c r="A623" s="761"/>
      <c r="B623" s="762"/>
      <c r="C623" s="1702"/>
      <c r="D623" s="1703"/>
      <c r="E623" s="75" t="s">
        <v>96</v>
      </c>
      <c r="F623" s="60"/>
      <c r="G623" s="97" t="e">
        <f t="shared" si="137"/>
        <v>#DIV/0!</v>
      </c>
      <c r="H623" s="88"/>
      <c r="I623" s="88"/>
      <c r="J623" s="88"/>
      <c r="R623" s="802"/>
      <c r="S623" s="802"/>
      <c r="T623" s="802"/>
      <c r="U623" s="802"/>
      <c r="V623" s="802"/>
      <c r="W623" s="802"/>
      <c r="X623" s="802"/>
      <c r="Y623" s="802"/>
      <c r="Z623" s="802"/>
      <c r="AA623" s="802"/>
      <c r="AB623" s="802"/>
      <c r="AC623" s="802"/>
      <c r="AD623" s="802"/>
      <c r="AE623" s="792"/>
      <c r="AF623" s="792"/>
    </row>
    <row r="624" spans="1:32" s="48" customFormat="1" ht="17.100000000000001" hidden="1" customHeight="1">
      <c r="A624" s="761"/>
      <c r="B624" s="762"/>
      <c r="C624" s="1702"/>
      <c r="D624" s="1703"/>
      <c r="E624" s="75" t="s">
        <v>96</v>
      </c>
      <c r="F624" s="60"/>
      <c r="G624" s="97" t="e">
        <f t="shared" si="137"/>
        <v>#DIV/0!</v>
      </c>
      <c r="H624" s="88"/>
      <c r="I624" s="88"/>
      <c r="J624" s="88"/>
      <c r="R624" s="802"/>
      <c r="S624" s="802"/>
      <c r="T624" s="802"/>
      <c r="U624" s="802"/>
      <c r="V624" s="802"/>
      <c r="W624" s="802"/>
      <c r="X624" s="802"/>
      <c r="Y624" s="802"/>
      <c r="Z624" s="802"/>
      <c r="AA624" s="802"/>
      <c r="AB624" s="802"/>
      <c r="AC624" s="802"/>
      <c r="AD624" s="802"/>
      <c r="AE624" s="792"/>
      <c r="AF624" s="792"/>
    </row>
    <row r="625" spans="1:32" s="48" customFormat="1" ht="17.100000000000001" hidden="1" customHeight="1">
      <c r="A625" s="761"/>
      <c r="B625" s="762"/>
      <c r="C625" s="1702"/>
      <c r="D625" s="1703"/>
      <c r="E625" s="75" t="s">
        <v>96</v>
      </c>
      <c r="F625" s="60"/>
      <c r="G625" s="97" t="e">
        <f t="shared" si="137"/>
        <v>#DIV/0!</v>
      </c>
      <c r="H625" s="88"/>
      <c r="I625" s="88"/>
      <c r="J625" s="88"/>
      <c r="R625" s="802"/>
      <c r="S625" s="802"/>
      <c r="T625" s="802"/>
      <c r="U625" s="802"/>
      <c r="V625" s="802"/>
      <c r="W625" s="802"/>
      <c r="X625" s="802"/>
      <c r="Y625" s="802"/>
      <c r="Z625" s="802"/>
      <c r="AA625" s="802"/>
      <c r="AB625" s="802"/>
      <c r="AC625" s="802"/>
      <c r="AD625" s="802"/>
      <c r="AE625" s="792"/>
      <c r="AF625" s="792"/>
    </row>
    <row r="626" spans="1:32" s="48" customFormat="1" ht="17.100000000000001" hidden="1" customHeight="1">
      <c r="A626" s="761"/>
      <c r="B626" s="762"/>
      <c r="C626" s="1702"/>
      <c r="D626" s="1703"/>
      <c r="E626" s="75" t="s">
        <v>96</v>
      </c>
      <c r="F626" s="60"/>
      <c r="G626" s="97" t="e">
        <f t="shared" si="137"/>
        <v>#DIV/0!</v>
      </c>
      <c r="H626" s="88"/>
      <c r="I626" s="88"/>
      <c r="J626" s="88"/>
      <c r="R626" s="802"/>
      <c r="S626" s="802"/>
      <c r="T626" s="802"/>
      <c r="U626" s="802"/>
      <c r="V626" s="802"/>
      <c r="W626" s="802"/>
      <c r="X626" s="802"/>
      <c r="Y626" s="802"/>
      <c r="Z626" s="802"/>
      <c r="AA626" s="802"/>
      <c r="AB626" s="802"/>
      <c r="AC626" s="802"/>
      <c r="AD626" s="802"/>
      <c r="AE626" s="792"/>
      <c r="AF626" s="792"/>
    </row>
    <row r="627" spans="1:32" s="48" customFormat="1" ht="17.100000000000001" hidden="1" customHeight="1">
      <c r="A627" s="761"/>
      <c r="B627" s="762"/>
      <c r="C627" s="1702"/>
      <c r="D627" s="1703"/>
      <c r="E627" s="75" t="s">
        <v>96</v>
      </c>
      <c r="F627" s="60"/>
      <c r="G627" s="97" t="e">
        <f t="shared" si="137"/>
        <v>#DIV/0!</v>
      </c>
      <c r="H627" s="88"/>
      <c r="I627" s="88"/>
      <c r="J627" s="88"/>
      <c r="R627" s="802"/>
      <c r="S627" s="802"/>
      <c r="T627" s="802"/>
      <c r="U627" s="802"/>
      <c r="V627" s="802"/>
      <c r="W627" s="802"/>
      <c r="X627" s="802"/>
      <c r="Y627" s="802"/>
      <c r="Z627" s="802"/>
      <c r="AA627" s="802"/>
      <c r="AB627" s="802"/>
      <c r="AC627" s="802"/>
      <c r="AD627" s="802"/>
      <c r="AE627" s="792"/>
      <c r="AF627" s="792"/>
    </row>
    <row r="628" spans="1:32" s="48" customFormat="1" ht="17.100000000000001" hidden="1" customHeight="1">
      <c r="A628" s="761"/>
      <c r="B628" s="762"/>
      <c r="C628" s="1702"/>
      <c r="D628" s="1703"/>
      <c r="E628" s="75" t="s">
        <v>96</v>
      </c>
      <c r="F628" s="60"/>
      <c r="G628" s="97" t="e">
        <f t="shared" si="137"/>
        <v>#DIV/0!</v>
      </c>
      <c r="H628" s="88"/>
      <c r="I628" s="88"/>
      <c r="J628" s="88"/>
      <c r="R628" s="802"/>
      <c r="S628" s="802"/>
      <c r="T628" s="802"/>
      <c r="U628" s="802"/>
      <c r="V628" s="802"/>
      <c r="W628" s="802"/>
      <c r="X628" s="802"/>
      <c r="Y628" s="802"/>
      <c r="Z628" s="802"/>
      <c r="AA628" s="802"/>
      <c r="AB628" s="802"/>
      <c r="AC628" s="802"/>
      <c r="AD628" s="802"/>
      <c r="AE628" s="792"/>
      <c r="AF628" s="792"/>
    </row>
    <row r="629" spans="1:32" s="48" customFormat="1" ht="17.100000000000001" hidden="1" customHeight="1">
      <c r="A629" s="761"/>
      <c r="B629" s="762"/>
      <c r="C629" s="1702"/>
      <c r="D629" s="1703"/>
      <c r="E629" s="75" t="s">
        <v>96</v>
      </c>
      <c r="F629" s="60"/>
      <c r="G629" s="97" t="e">
        <f t="shared" si="137"/>
        <v>#DIV/0!</v>
      </c>
      <c r="H629" s="88"/>
      <c r="I629" s="88"/>
      <c r="J629" s="88"/>
      <c r="R629" s="802"/>
      <c r="S629" s="802"/>
      <c r="T629" s="802"/>
      <c r="U629" s="802"/>
      <c r="V629" s="802"/>
      <c r="W629" s="802"/>
      <c r="X629" s="802"/>
      <c r="Y629" s="802"/>
      <c r="Z629" s="802"/>
      <c r="AA629" s="802"/>
      <c r="AB629" s="802"/>
      <c r="AC629" s="802"/>
      <c r="AD629" s="802"/>
      <c r="AE629" s="792"/>
      <c r="AF629" s="792"/>
    </row>
    <row r="630" spans="1:32" s="48" customFormat="1" ht="17.100000000000001" hidden="1" customHeight="1">
      <c r="A630" s="761"/>
      <c r="B630" s="762"/>
      <c r="C630" s="1702"/>
      <c r="D630" s="1703"/>
      <c r="E630" s="75" t="s">
        <v>96</v>
      </c>
      <c r="F630" s="60"/>
      <c r="G630" s="97" t="e">
        <f t="shared" ref="G630:G632" si="138">H630/F630</f>
        <v>#DIV/0!</v>
      </c>
      <c r="H630" s="88"/>
      <c r="I630" s="88"/>
      <c r="J630" s="88"/>
      <c r="R630" s="802"/>
      <c r="S630" s="802"/>
      <c r="T630" s="802"/>
      <c r="U630" s="802"/>
      <c r="V630" s="802"/>
      <c r="W630" s="802"/>
      <c r="X630" s="802"/>
      <c r="Y630" s="802"/>
      <c r="Z630" s="802"/>
      <c r="AA630" s="802"/>
      <c r="AB630" s="802"/>
      <c r="AC630" s="802"/>
      <c r="AD630" s="802"/>
      <c r="AE630" s="792"/>
      <c r="AF630" s="792"/>
    </row>
    <row r="631" spans="1:32" s="48" customFormat="1" ht="17.100000000000001" hidden="1" customHeight="1">
      <c r="A631" s="761"/>
      <c r="B631" s="762"/>
      <c r="C631" s="1702"/>
      <c r="D631" s="1703"/>
      <c r="E631" s="75" t="s">
        <v>96</v>
      </c>
      <c r="F631" s="60"/>
      <c r="G631" s="97" t="e">
        <f t="shared" si="138"/>
        <v>#DIV/0!</v>
      </c>
      <c r="H631" s="88"/>
      <c r="I631" s="88"/>
      <c r="J631" s="88"/>
      <c r="R631" s="802"/>
      <c r="S631" s="802"/>
      <c r="T631" s="802"/>
      <c r="U631" s="802"/>
      <c r="V631" s="802"/>
      <c r="W631" s="802"/>
      <c r="X631" s="802"/>
      <c r="Y631" s="802"/>
      <c r="Z631" s="802"/>
      <c r="AA631" s="802"/>
      <c r="AB631" s="802"/>
      <c r="AC631" s="802"/>
      <c r="AD631" s="802"/>
      <c r="AE631" s="792"/>
      <c r="AF631" s="792"/>
    </row>
    <row r="632" spans="1:32" s="48" customFormat="1" ht="17.100000000000001" hidden="1" customHeight="1">
      <c r="A632" s="761"/>
      <c r="B632" s="762"/>
      <c r="C632" s="1702"/>
      <c r="D632" s="1703"/>
      <c r="E632" s="75" t="s">
        <v>96</v>
      </c>
      <c r="F632" s="60"/>
      <c r="G632" s="97" t="e">
        <f t="shared" si="138"/>
        <v>#DIV/0!</v>
      </c>
      <c r="H632" s="88"/>
      <c r="I632" s="88"/>
      <c r="J632" s="88"/>
      <c r="R632" s="802"/>
      <c r="S632" s="802"/>
      <c r="T632" s="802"/>
      <c r="U632" s="802"/>
      <c r="V632" s="802"/>
      <c r="W632" s="802"/>
      <c r="X632" s="802"/>
      <c r="Y632" s="802"/>
      <c r="Z632" s="802"/>
      <c r="AA632" s="802"/>
      <c r="AB632" s="802"/>
      <c r="AC632" s="802"/>
      <c r="AD632" s="802"/>
      <c r="AE632" s="792"/>
      <c r="AF632" s="792"/>
    </row>
    <row r="633" spans="1:32" s="48" customFormat="1" ht="17.100000000000001" hidden="1" customHeight="1">
      <c r="A633" s="761"/>
      <c r="B633" s="762"/>
      <c r="C633" s="1702"/>
      <c r="D633" s="1703"/>
      <c r="E633" s="75" t="s">
        <v>96</v>
      </c>
      <c r="F633" s="60"/>
      <c r="G633" s="97" t="e">
        <f t="shared" si="136"/>
        <v>#DIV/0!</v>
      </c>
      <c r="H633" s="88"/>
      <c r="I633" s="88"/>
      <c r="J633" s="88"/>
      <c r="R633" s="802"/>
      <c r="S633" s="802"/>
      <c r="T633" s="802"/>
      <c r="U633" s="802"/>
      <c r="V633" s="802"/>
      <c r="W633" s="802"/>
      <c r="X633" s="802"/>
      <c r="Y633" s="802"/>
      <c r="Z633" s="802"/>
      <c r="AA633" s="802"/>
      <c r="AB633" s="802"/>
      <c r="AC633" s="802"/>
      <c r="AD633" s="802"/>
      <c r="AE633" s="792">
        <f t="shared" si="129"/>
        <v>0</v>
      </c>
      <c r="AF633" s="792">
        <f t="shared" si="130"/>
        <v>0</v>
      </c>
    </row>
    <row r="634" spans="1:32" s="48" customFormat="1" ht="17.100000000000001" hidden="1" customHeight="1">
      <c r="A634" s="761"/>
      <c r="B634" s="762"/>
      <c r="C634" s="1702"/>
      <c r="D634" s="1703"/>
      <c r="E634" s="75" t="s">
        <v>96</v>
      </c>
      <c r="F634" s="60"/>
      <c r="G634" s="97" t="e">
        <f t="shared" si="136"/>
        <v>#DIV/0!</v>
      </c>
      <c r="H634" s="88"/>
      <c r="I634" s="88"/>
      <c r="J634" s="88"/>
      <c r="R634" s="802"/>
      <c r="S634" s="802"/>
      <c r="T634" s="802"/>
      <c r="U634" s="802"/>
      <c r="V634" s="802"/>
      <c r="W634" s="802"/>
      <c r="X634" s="802"/>
      <c r="Y634" s="802"/>
      <c r="Z634" s="802"/>
      <c r="AA634" s="802"/>
      <c r="AB634" s="802"/>
      <c r="AC634" s="802"/>
      <c r="AD634" s="802"/>
      <c r="AE634" s="792">
        <f t="shared" si="129"/>
        <v>0</v>
      </c>
      <c r="AF634" s="792">
        <f t="shared" si="130"/>
        <v>0</v>
      </c>
    </row>
    <row r="635" spans="1:32" s="48" customFormat="1" ht="17.100000000000001" hidden="1" customHeight="1">
      <c r="A635" s="761"/>
      <c r="B635" s="762"/>
      <c r="C635" s="1702"/>
      <c r="D635" s="1703"/>
      <c r="E635" s="75" t="s">
        <v>96</v>
      </c>
      <c r="F635" s="60"/>
      <c r="G635" s="97" t="e">
        <f t="shared" si="136"/>
        <v>#DIV/0!</v>
      </c>
      <c r="H635" s="88"/>
      <c r="I635" s="88"/>
      <c r="J635" s="88"/>
      <c r="R635" s="802"/>
      <c r="S635" s="802"/>
      <c r="T635" s="802"/>
      <c r="U635" s="802"/>
      <c r="V635" s="802"/>
      <c r="W635" s="802"/>
      <c r="X635" s="802"/>
      <c r="Y635" s="802"/>
      <c r="Z635" s="802"/>
      <c r="AA635" s="802"/>
      <c r="AB635" s="802"/>
      <c r="AC635" s="802"/>
      <c r="AD635" s="802"/>
      <c r="AE635" s="792">
        <f t="shared" si="129"/>
        <v>0</v>
      </c>
      <c r="AF635" s="792">
        <f t="shared" si="130"/>
        <v>0</v>
      </c>
    </row>
    <row r="636" spans="1:32" s="48" customFormat="1" ht="17.100000000000001" hidden="1" customHeight="1">
      <c r="A636" s="761"/>
      <c r="B636" s="762"/>
      <c r="C636" s="1702"/>
      <c r="D636" s="1703"/>
      <c r="E636" s="75" t="s">
        <v>96</v>
      </c>
      <c r="F636" s="60"/>
      <c r="G636" s="97" t="e">
        <f t="shared" si="136"/>
        <v>#DIV/0!</v>
      </c>
      <c r="H636" s="88"/>
      <c r="I636" s="88"/>
      <c r="J636" s="88"/>
      <c r="R636" s="802"/>
      <c r="S636" s="802"/>
      <c r="T636" s="802"/>
      <c r="U636" s="802"/>
      <c r="V636" s="802"/>
      <c r="W636" s="802"/>
      <c r="X636" s="802"/>
      <c r="Y636" s="802"/>
      <c r="Z636" s="802"/>
      <c r="AA636" s="802"/>
      <c r="AB636" s="802"/>
      <c r="AC636" s="802"/>
      <c r="AD636" s="802"/>
      <c r="AE636" s="792">
        <f t="shared" si="129"/>
        <v>0</v>
      </c>
      <c r="AF636" s="792">
        <f t="shared" si="130"/>
        <v>0</v>
      </c>
    </row>
    <row r="637" spans="1:32" s="48" customFormat="1" ht="17.100000000000001" hidden="1" customHeight="1">
      <c r="A637" s="761"/>
      <c r="B637" s="762"/>
      <c r="C637" s="1702"/>
      <c r="D637" s="1703"/>
      <c r="E637" s="75" t="s">
        <v>96</v>
      </c>
      <c r="F637" s="60"/>
      <c r="G637" s="97" t="e">
        <f t="shared" si="136"/>
        <v>#DIV/0!</v>
      </c>
      <c r="H637" s="88"/>
      <c r="I637" s="88"/>
      <c r="J637" s="88"/>
      <c r="R637" s="802"/>
      <c r="S637" s="802"/>
      <c r="T637" s="802"/>
      <c r="U637" s="802"/>
      <c r="V637" s="802"/>
      <c r="W637" s="802"/>
      <c r="X637" s="802"/>
      <c r="Y637" s="802"/>
      <c r="Z637" s="802"/>
      <c r="AA637" s="802"/>
      <c r="AB637" s="802"/>
      <c r="AC637" s="802"/>
      <c r="AD637" s="802"/>
      <c r="AE637" s="792">
        <f t="shared" si="129"/>
        <v>0</v>
      </c>
      <c r="AF637" s="792">
        <f t="shared" si="130"/>
        <v>0</v>
      </c>
    </row>
    <row r="638" spans="1:32" s="48" customFormat="1" ht="17.100000000000001" hidden="1" customHeight="1" thickBot="1">
      <c r="A638" s="764"/>
      <c r="B638" s="762"/>
      <c r="C638" s="1702"/>
      <c r="D638" s="1703"/>
      <c r="E638" s="75" t="s">
        <v>96</v>
      </c>
      <c r="F638" s="60"/>
      <c r="G638" s="97" t="e">
        <f t="shared" si="136"/>
        <v>#DIV/0!</v>
      </c>
      <c r="H638" s="88"/>
      <c r="I638" s="88"/>
      <c r="J638" s="88"/>
      <c r="R638" s="802"/>
      <c r="S638" s="802"/>
      <c r="T638" s="802"/>
      <c r="U638" s="802"/>
      <c r="V638" s="802"/>
      <c r="W638" s="802"/>
      <c r="X638" s="802"/>
      <c r="Y638" s="802"/>
      <c r="Z638" s="802"/>
      <c r="AA638" s="802"/>
      <c r="AB638" s="802"/>
      <c r="AC638" s="802"/>
      <c r="AD638" s="802"/>
      <c r="AE638" s="792">
        <f t="shared" si="129"/>
        <v>0</v>
      </c>
      <c r="AF638" s="792">
        <f t="shared" si="130"/>
        <v>0</v>
      </c>
    </row>
    <row r="639" spans="1:32" s="48" customFormat="1" ht="17.100000000000001" customHeight="1" thickBot="1">
      <c r="A639" s="744"/>
      <c r="B639" s="1706" t="s">
        <v>997</v>
      </c>
      <c r="C639" s="1707"/>
      <c r="D639" s="1708"/>
      <c r="E639" s="776"/>
      <c r="F639" s="250"/>
      <c r="G639" s="142"/>
      <c r="H639" s="142">
        <f>SUM(H612:H638)</f>
        <v>70000</v>
      </c>
      <c r="I639" s="142">
        <f>SUM(I612:I638)</f>
        <v>70000</v>
      </c>
      <c r="J639" s="142">
        <f t="shared" ref="J639" si="139">SUM(J612:J638)</f>
        <v>70000</v>
      </c>
      <c r="R639" s="804">
        <v>346</v>
      </c>
      <c r="S639" s="798">
        <f>SUM(S610:S638)</f>
        <v>0</v>
      </c>
      <c r="T639" s="798">
        <f t="shared" ref="T639:AD639" si="140">SUM(T610:T638)</f>
        <v>0</v>
      </c>
      <c r="U639" s="798">
        <f t="shared" si="140"/>
        <v>0</v>
      </c>
      <c r="V639" s="798">
        <f t="shared" si="140"/>
        <v>0</v>
      </c>
      <c r="W639" s="798">
        <f t="shared" si="140"/>
        <v>0</v>
      </c>
      <c r="X639" s="798">
        <f t="shared" si="140"/>
        <v>0</v>
      </c>
      <c r="Y639" s="798">
        <f t="shared" si="140"/>
        <v>0</v>
      </c>
      <c r="Z639" s="798">
        <f t="shared" si="140"/>
        <v>0</v>
      </c>
      <c r="AA639" s="798">
        <f t="shared" si="140"/>
        <v>0</v>
      </c>
      <c r="AB639" s="798">
        <f t="shared" si="140"/>
        <v>0</v>
      </c>
      <c r="AC639" s="798">
        <f t="shared" si="140"/>
        <v>0</v>
      </c>
      <c r="AD639" s="798">
        <f t="shared" si="140"/>
        <v>0</v>
      </c>
      <c r="AE639" s="798">
        <f>SUM(S639:AD639)</f>
        <v>0</v>
      </c>
      <c r="AF639" s="814">
        <f>J639-AE639</f>
        <v>70000</v>
      </c>
    </row>
    <row r="640" spans="1:32" s="48" customFormat="1" ht="17.100000000000001" customHeight="1">
      <c r="A640" s="750" t="s">
        <v>835</v>
      </c>
      <c r="B640" s="749">
        <v>346</v>
      </c>
      <c r="C640" s="1716" t="s">
        <v>995</v>
      </c>
      <c r="D640" s="1717"/>
      <c r="E640" s="746" t="s">
        <v>117</v>
      </c>
      <c r="F640" s="747" t="s">
        <v>117</v>
      </c>
      <c r="G640" s="748" t="s">
        <v>117</v>
      </c>
      <c r="H640" s="748" t="s">
        <v>117</v>
      </c>
      <c r="I640" s="748" t="s">
        <v>117</v>
      </c>
      <c r="J640" s="748" t="s">
        <v>117</v>
      </c>
      <c r="K640" s="1998" t="s">
        <v>386</v>
      </c>
      <c r="L640" s="1999"/>
      <c r="M640" s="349" t="s">
        <v>391</v>
      </c>
      <c r="N640" s="342" t="s">
        <v>392</v>
      </c>
      <c r="O640" s="342" t="s">
        <v>98</v>
      </c>
      <c r="P640" s="342" t="s">
        <v>393</v>
      </c>
    </row>
    <row r="641" spans="1:32" s="48" customFormat="1" ht="17.100000000000001" customHeight="1">
      <c r="A641" s="1460"/>
      <c r="B641" s="762"/>
      <c r="C641" s="1724" t="s">
        <v>606</v>
      </c>
      <c r="D641" s="1725"/>
      <c r="E641" s="75" t="s">
        <v>156</v>
      </c>
      <c r="F641" s="61">
        <v>150</v>
      </c>
      <c r="G641" s="124">
        <f t="shared" ref="G641:G706" si="141">H641/F641</f>
        <v>100</v>
      </c>
      <c r="H641" s="56">
        <v>15000</v>
      </c>
      <c r="I641" s="56">
        <v>150000</v>
      </c>
      <c r="J641" s="56">
        <v>150000</v>
      </c>
      <c r="K641" s="1461" t="s">
        <v>387</v>
      </c>
      <c r="L641" s="1462"/>
      <c r="M641" s="351">
        <v>6</v>
      </c>
      <c r="N641" s="350">
        <v>0.45</v>
      </c>
      <c r="O641" s="350">
        <v>12</v>
      </c>
      <c r="P641" s="350">
        <f>M641*N641*O641</f>
        <v>32.400000000000006</v>
      </c>
      <c r="R641" s="802"/>
      <c r="S641" s="802"/>
      <c r="T641" s="802"/>
      <c r="U641" s="802"/>
      <c r="V641" s="802"/>
      <c r="W641" s="802"/>
      <c r="X641" s="802"/>
      <c r="Y641" s="802"/>
      <c r="Z641" s="802"/>
      <c r="AA641" s="802"/>
      <c r="AB641" s="802"/>
      <c r="AC641" s="802"/>
      <c r="AD641" s="802"/>
      <c r="AE641" s="792">
        <f t="shared" si="129"/>
        <v>0</v>
      </c>
      <c r="AF641" s="792">
        <f t="shared" si="130"/>
        <v>150000</v>
      </c>
    </row>
    <row r="642" spans="1:32" s="48" customFormat="1" ht="17.100000000000001" customHeight="1">
      <c r="A642" s="1460"/>
      <c r="B642" s="762"/>
      <c r="C642" s="1724" t="s">
        <v>179</v>
      </c>
      <c r="D642" s="1725"/>
      <c r="E642" s="75" t="s">
        <v>96</v>
      </c>
      <c r="F642" s="60">
        <v>300</v>
      </c>
      <c r="G642" s="97">
        <f t="shared" si="141"/>
        <v>54.249866666666662</v>
      </c>
      <c r="H642" s="56">
        <v>16274.96</v>
      </c>
      <c r="I642" s="56"/>
      <c r="J642" s="56"/>
      <c r="K642" s="48" t="s">
        <v>424</v>
      </c>
      <c r="L642" s="403">
        <f>2*12*12</f>
        <v>288</v>
      </c>
      <c r="R642" s="802"/>
      <c r="S642" s="802"/>
      <c r="T642" s="802"/>
      <c r="U642" s="802"/>
      <c r="V642" s="802"/>
      <c r="W642" s="802"/>
      <c r="X642" s="802"/>
      <c r="Y642" s="802"/>
      <c r="Z642" s="802"/>
      <c r="AA642" s="802"/>
      <c r="AB642" s="802"/>
      <c r="AC642" s="802"/>
      <c r="AD642" s="802"/>
      <c r="AE642" s="792">
        <f t="shared" si="129"/>
        <v>0</v>
      </c>
      <c r="AF642" s="792">
        <f t="shared" si="130"/>
        <v>0</v>
      </c>
    </row>
    <row r="643" spans="1:32" s="48" customFormat="1" ht="17.100000000000001" customHeight="1">
      <c r="A643" s="1460"/>
      <c r="B643" s="762"/>
      <c r="C643" s="1724" t="s">
        <v>180</v>
      </c>
      <c r="D643" s="1725"/>
      <c r="E643" s="75" t="s">
        <v>96</v>
      </c>
      <c r="F643" s="60"/>
      <c r="G643" s="97" t="e">
        <f t="shared" si="141"/>
        <v>#DIV/0!</v>
      </c>
      <c r="H643" s="56"/>
      <c r="I643" s="56"/>
      <c r="J643" s="56"/>
      <c r="R643" s="802"/>
      <c r="S643" s="802"/>
      <c r="T643" s="802"/>
      <c r="U643" s="802"/>
      <c r="V643" s="802"/>
      <c r="W643" s="802"/>
      <c r="X643" s="802"/>
      <c r="Y643" s="802"/>
      <c r="Z643" s="802"/>
      <c r="AA643" s="802"/>
      <c r="AB643" s="802"/>
      <c r="AC643" s="802"/>
      <c r="AD643" s="802"/>
      <c r="AE643" s="792">
        <f t="shared" si="129"/>
        <v>0</v>
      </c>
      <c r="AF643" s="792">
        <f t="shared" si="130"/>
        <v>0</v>
      </c>
    </row>
    <row r="644" spans="1:32" s="48" customFormat="1" ht="17.100000000000001" customHeight="1">
      <c r="A644" s="1460"/>
      <c r="B644" s="762"/>
      <c r="C644" s="1724" t="s">
        <v>192</v>
      </c>
      <c r="D644" s="1725"/>
      <c r="E644" s="75" t="s">
        <v>188</v>
      </c>
      <c r="F644" s="60">
        <v>150</v>
      </c>
      <c r="G644" s="97">
        <f t="shared" si="141"/>
        <v>100</v>
      </c>
      <c r="H644" s="56">
        <v>15000</v>
      </c>
      <c r="I644" s="56"/>
      <c r="J644" s="56"/>
      <c r="R644" s="802"/>
      <c r="S644" s="802"/>
      <c r="T644" s="802"/>
      <c r="U644" s="802"/>
      <c r="V644" s="802"/>
      <c r="W644" s="802"/>
      <c r="X644" s="802"/>
      <c r="Y644" s="802"/>
      <c r="Z644" s="802"/>
      <c r="AA644" s="802"/>
      <c r="AB644" s="802"/>
      <c r="AC644" s="802"/>
      <c r="AD644" s="802"/>
      <c r="AE644" s="792">
        <f t="shared" si="129"/>
        <v>0</v>
      </c>
      <c r="AF644" s="792">
        <f t="shared" si="130"/>
        <v>0</v>
      </c>
    </row>
    <row r="645" spans="1:32" s="48" customFormat="1" ht="17.100000000000001" customHeight="1">
      <c r="A645" s="1460"/>
      <c r="B645" s="762"/>
      <c r="C645" s="1724" t="s">
        <v>607</v>
      </c>
      <c r="D645" s="1725"/>
      <c r="E645" s="75" t="s">
        <v>182</v>
      </c>
      <c r="F645" s="60"/>
      <c r="G645" s="97" t="e">
        <f t="shared" si="141"/>
        <v>#DIV/0!</v>
      </c>
      <c r="H645" s="56"/>
      <c r="I645" s="56"/>
      <c r="J645" s="56"/>
      <c r="R645" s="802"/>
      <c r="S645" s="802"/>
      <c r="T645" s="802"/>
      <c r="U645" s="802"/>
      <c r="V645" s="802"/>
      <c r="W645" s="802"/>
      <c r="X645" s="802"/>
      <c r="Y645" s="802"/>
      <c r="Z645" s="802"/>
      <c r="AA645" s="802"/>
      <c r="AB645" s="802"/>
      <c r="AC645" s="802"/>
      <c r="AD645" s="802"/>
      <c r="AE645" s="792">
        <f t="shared" si="129"/>
        <v>0</v>
      </c>
      <c r="AF645" s="792">
        <f t="shared" si="130"/>
        <v>0</v>
      </c>
    </row>
    <row r="646" spans="1:32" s="48" customFormat="1" ht="17.100000000000001" customHeight="1">
      <c r="A646" s="1460"/>
      <c r="B646" s="762"/>
      <c r="C646" s="1724" t="s">
        <v>611</v>
      </c>
      <c r="D646" s="1725"/>
      <c r="E646" s="75" t="s">
        <v>96</v>
      </c>
      <c r="F646" s="60"/>
      <c r="G646" s="97" t="e">
        <f t="shared" si="141"/>
        <v>#DIV/0!</v>
      </c>
      <c r="H646" s="56"/>
      <c r="I646" s="56"/>
      <c r="J646" s="56"/>
      <c r="R646" s="802"/>
      <c r="S646" s="802"/>
      <c r="T646" s="802"/>
      <c r="U646" s="802"/>
      <c r="V646" s="802"/>
      <c r="W646" s="802"/>
      <c r="X646" s="802"/>
      <c r="Y646" s="802"/>
      <c r="Z646" s="802"/>
      <c r="AA646" s="802"/>
      <c r="AB646" s="802"/>
      <c r="AC646" s="802"/>
      <c r="AD646" s="802"/>
      <c r="AE646" s="792">
        <f t="shared" si="129"/>
        <v>0</v>
      </c>
      <c r="AF646" s="792">
        <f t="shared" si="130"/>
        <v>0</v>
      </c>
    </row>
    <row r="647" spans="1:32" s="48" customFormat="1" ht="17.100000000000001" customHeight="1">
      <c r="A647" s="1460"/>
      <c r="B647" s="762"/>
      <c r="C647" s="1724" t="s">
        <v>608</v>
      </c>
      <c r="D647" s="1725"/>
      <c r="E647" s="75" t="s">
        <v>96</v>
      </c>
      <c r="F647" s="60"/>
      <c r="G647" s="97" t="e">
        <f t="shared" si="141"/>
        <v>#DIV/0!</v>
      </c>
      <c r="H647" s="56"/>
      <c r="I647" s="56"/>
      <c r="J647" s="56"/>
      <c r="R647" s="802"/>
      <c r="S647" s="802"/>
      <c r="T647" s="802"/>
      <c r="U647" s="802"/>
      <c r="V647" s="802"/>
      <c r="W647" s="802"/>
      <c r="X647" s="802"/>
      <c r="Y647" s="802"/>
      <c r="Z647" s="802"/>
      <c r="AA647" s="802"/>
      <c r="AB647" s="802"/>
      <c r="AC647" s="802"/>
      <c r="AD647" s="802"/>
      <c r="AE647" s="792">
        <f t="shared" si="129"/>
        <v>0</v>
      </c>
      <c r="AF647" s="792">
        <f t="shared" si="130"/>
        <v>0</v>
      </c>
    </row>
    <row r="648" spans="1:32" s="48" customFormat="1" ht="17.100000000000001" customHeight="1">
      <c r="A648" s="1460"/>
      <c r="B648" s="762"/>
      <c r="C648" s="1724" t="s">
        <v>701</v>
      </c>
      <c r="D648" s="1725"/>
      <c r="E648" s="75" t="s">
        <v>96</v>
      </c>
      <c r="F648" s="60"/>
      <c r="G648" s="97" t="e">
        <f t="shared" si="141"/>
        <v>#DIV/0!</v>
      </c>
      <c r="H648" s="56"/>
      <c r="I648" s="56"/>
      <c r="J648" s="56"/>
      <c r="R648" s="802"/>
      <c r="S648" s="802"/>
      <c r="T648" s="802"/>
      <c r="U648" s="802"/>
      <c r="V648" s="802"/>
      <c r="W648" s="802"/>
      <c r="X648" s="802"/>
      <c r="Y648" s="802"/>
      <c r="Z648" s="802"/>
      <c r="AA648" s="802"/>
      <c r="AB648" s="802"/>
      <c r="AC648" s="802"/>
      <c r="AD648" s="802"/>
      <c r="AE648" s="792">
        <f t="shared" si="129"/>
        <v>0</v>
      </c>
      <c r="AF648" s="792">
        <f t="shared" si="130"/>
        <v>0</v>
      </c>
    </row>
    <row r="649" spans="1:32" s="48" customFormat="1" ht="17.100000000000001" customHeight="1">
      <c r="A649" s="1460"/>
      <c r="B649" s="762"/>
      <c r="C649" s="1724" t="s">
        <v>715</v>
      </c>
      <c r="D649" s="1725"/>
      <c r="E649" s="75" t="s">
        <v>96</v>
      </c>
      <c r="F649" s="60">
        <v>180</v>
      </c>
      <c r="G649" s="97">
        <f t="shared" si="141"/>
        <v>83.333333333333329</v>
      </c>
      <c r="H649" s="56">
        <v>15000</v>
      </c>
      <c r="I649" s="56"/>
      <c r="J649" s="56"/>
      <c r="R649" s="802"/>
      <c r="S649" s="802"/>
      <c r="T649" s="802"/>
      <c r="U649" s="802"/>
      <c r="V649" s="802"/>
      <c r="W649" s="802"/>
      <c r="X649" s="802"/>
      <c r="Y649" s="802"/>
      <c r="Z649" s="802"/>
      <c r="AA649" s="802"/>
      <c r="AB649" s="802"/>
      <c r="AC649" s="802"/>
      <c r="AD649" s="802"/>
      <c r="AE649" s="792">
        <f t="shared" si="129"/>
        <v>0</v>
      </c>
      <c r="AF649" s="792">
        <f t="shared" si="130"/>
        <v>0</v>
      </c>
    </row>
    <row r="650" spans="1:32" s="48" customFormat="1" ht="17.100000000000001" customHeight="1">
      <c r="A650" s="1460"/>
      <c r="B650" s="762"/>
      <c r="C650" s="1724" t="s">
        <v>609</v>
      </c>
      <c r="D650" s="1725"/>
      <c r="E650" s="75" t="s">
        <v>96</v>
      </c>
      <c r="F650" s="60">
        <v>110</v>
      </c>
      <c r="G650" s="97">
        <f t="shared" si="141"/>
        <v>105</v>
      </c>
      <c r="H650" s="56">
        <v>11550</v>
      </c>
      <c r="I650" s="56"/>
      <c r="J650" s="56"/>
      <c r="R650" s="802"/>
      <c r="S650" s="802"/>
      <c r="T650" s="802"/>
      <c r="U650" s="802"/>
      <c r="V650" s="802"/>
      <c r="W650" s="802"/>
      <c r="X650" s="802"/>
      <c r="Y650" s="802"/>
      <c r="Z650" s="802"/>
      <c r="AA650" s="802"/>
      <c r="AB650" s="802"/>
      <c r="AC650" s="802"/>
      <c r="AD650" s="802"/>
      <c r="AE650" s="792">
        <f t="shared" si="129"/>
        <v>0</v>
      </c>
      <c r="AF650" s="792">
        <f t="shared" si="130"/>
        <v>0</v>
      </c>
    </row>
    <row r="651" spans="1:32" s="48" customFormat="1" ht="17.100000000000001" customHeight="1">
      <c r="A651" s="1460"/>
      <c r="B651" s="762"/>
      <c r="C651" s="1726" t="s">
        <v>610</v>
      </c>
      <c r="D651" s="1725"/>
      <c r="E651" s="75" t="s">
        <v>96</v>
      </c>
      <c r="F651" s="60">
        <v>150</v>
      </c>
      <c r="G651" s="97">
        <f t="shared" si="141"/>
        <v>101.33800000000001</v>
      </c>
      <c r="H651" s="56">
        <f>15000+200.7</f>
        <v>15200.7</v>
      </c>
      <c r="I651" s="56"/>
      <c r="J651" s="56"/>
      <c r="R651" s="802"/>
      <c r="S651" s="802"/>
      <c r="T651" s="802"/>
      <c r="U651" s="802"/>
      <c r="V651" s="802"/>
      <c r="W651" s="802"/>
      <c r="X651" s="802"/>
      <c r="Y651" s="802"/>
      <c r="Z651" s="802"/>
      <c r="AA651" s="802"/>
      <c r="AB651" s="802"/>
      <c r="AC651" s="802"/>
      <c r="AD651" s="802"/>
      <c r="AE651" s="792">
        <f t="shared" si="129"/>
        <v>0</v>
      </c>
      <c r="AF651" s="792">
        <f t="shared" si="130"/>
        <v>0</v>
      </c>
    </row>
    <row r="652" spans="1:32" s="48" customFormat="1" ht="17.100000000000001" customHeight="1">
      <c r="A652" s="1460"/>
      <c r="B652" s="762"/>
      <c r="C652" s="1726" t="s">
        <v>700</v>
      </c>
      <c r="D652" s="1725"/>
      <c r="E652" s="75" t="s">
        <v>96</v>
      </c>
      <c r="F652" s="60">
        <v>100</v>
      </c>
      <c r="G652" s="97">
        <f t="shared" si="141"/>
        <v>74.75</v>
      </c>
      <c r="H652" s="56">
        <v>7475</v>
      </c>
      <c r="I652" s="56"/>
      <c r="J652" s="56"/>
      <c r="R652" s="802"/>
      <c r="S652" s="802"/>
      <c r="T652" s="802"/>
      <c r="U652" s="802"/>
      <c r="V652" s="802"/>
      <c r="W652" s="802"/>
      <c r="X652" s="802"/>
      <c r="Y652" s="802"/>
      <c r="Z652" s="802"/>
      <c r="AA652" s="802"/>
      <c r="AB652" s="802"/>
      <c r="AC652" s="802"/>
      <c r="AD652" s="802"/>
      <c r="AE652" s="792">
        <f t="shared" si="129"/>
        <v>0</v>
      </c>
      <c r="AF652" s="792">
        <f t="shared" si="130"/>
        <v>0</v>
      </c>
    </row>
    <row r="653" spans="1:32" s="48" customFormat="1" ht="17.100000000000001" customHeight="1">
      <c r="A653" s="1460"/>
      <c r="B653" s="762"/>
      <c r="C653" s="1726" t="s">
        <v>711</v>
      </c>
      <c r="D653" s="1725"/>
      <c r="E653" s="75" t="s">
        <v>96</v>
      </c>
      <c r="F653" s="60">
        <v>20</v>
      </c>
      <c r="G653" s="97">
        <f t="shared" si="141"/>
        <v>2040.944</v>
      </c>
      <c r="H653" s="56">
        <v>40818.879999999997</v>
      </c>
      <c r="I653" s="56"/>
      <c r="J653" s="56"/>
      <c r="R653" s="802"/>
      <c r="S653" s="802"/>
      <c r="T653" s="802"/>
      <c r="U653" s="802"/>
      <c r="V653" s="802"/>
      <c r="W653" s="802"/>
      <c r="X653" s="802"/>
      <c r="Y653" s="802"/>
      <c r="Z653" s="802"/>
      <c r="AA653" s="802"/>
      <c r="AB653" s="802"/>
      <c r="AC653" s="802"/>
      <c r="AD653" s="802"/>
      <c r="AE653" s="792">
        <f t="shared" si="129"/>
        <v>0</v>
      </c>
      <c r="AF653" s="792">
        <f t="shared" si="130"/>
        <v>0</v>
      </c>
    </row>
    <row r="654" spans="1:32" s="48" customFormat="1" ht="17.100000000000001" customHeight="1">
      <c r="A654" s="1460"/>
      <c r="B654" s="762"/>
      <c r="C654" s="1726" t="s">
        <v>712</v>
      </c>
      <c r="D654" s="1725"/>
      <c r="E654" s="75" t="s">
        <v>96</v>
      </c>
      <c r="F654" s="60"/>
      <c r="G654" s="97" t="e">
        <f t="shared" si="141"/>
        <v>#DIV/0!</v>
      </c>
      <c r="H654" s="56"/>
      <c r="I654" s="56"/>
      <c r="J654" s="56"/>
      <c r="R654" s="802"/>
      <c r="S654" s="802"/>
      <c r="T654" s="802"/>
      <c r="U654" s="802"/>
      <c r="V654" s="802"/>
      <c r="W654" s="802"/>
      <c r="X654" s="802"/>
      <c r="Y654" s="802"/>
      <c r="Z654" s="802"/>
      <c r="AA654" s="802"/>
      <c r="AB654" s="802"/>
      <c r="AC654" s="802"/>
      <c r="AD654" s="802"/>
      <c r="AE654" s="792">
        <f t="shared" si="129"/>
        <v>0</v>
      </c>
      <c r="AF654" s="792">
        <f t="shared" si="130"/>
        <v>0</v>
      </c>
    </row>
    <row r="655" spans="1:32" s="48" customFormat="1" ht="17.100000000000001" customHeight="1">
      <c r="A655" s="1460"/>
      <c r="B655" s="762"/>
      <c r="C655" s="1726" t="s">
        <v>713</v>
      </c>
      <c r="D655" s="1725"/>
      <c r="E655" s="75" t="s">
        <v>96</v>
      </c>
      <c r="F655" s="60"/>
      <c r="G655" s="97" t="e">
        <f t="shared" si="141"/>
        <v>#DIV/0!</v>
      </c>
      <c r="H655" s="56"/>
      <c r="I655" s="56"/>
      <c r="J655" s="56"/>
      <c r="R655" s="802"/>
      <c r="S655" s="802"/>
      <c r="T655" s="802"/>
      <c r="U655" s="802"/>
      <c r="V655" s="802"/>
      <c r="W655" s="802"/>
      <c r="X655" s="802"/>
      <c r="Y655" s="802"/>
      <c r="Z655" s="802"/>
      <c r="AA655" s="802"/>
      <c r="AB655" s="802"/>
      <c r="AC655" s="802"/>
      <c r="AD655" s="802"/>
      <c r="AE655" s="792">
        <f t="shared" si="129"/>
        <v>0</v>
      </c>
      <c r="AF655" s="792">
        <f t="shared" si="130"/>
        <v>0</v>
      </c>
    </row>
    <row r="656" spans="1:32" s="48" customFormat="1" ht="17.100000000000001" customHeight="1">
      <c r="A656" s="1460"/>
      <c r="B656" s="762"/>
      <c r="C656" s="1726" t="s">
        <v>618</v>
      </c>
      <c r="D656" s="1725"/>
      <c r="E656" s="75" t="s">
        <v>96</v>
      </c>
      <c r="F656" s="60">
        <v>200</v>
      </c>
      <c r="G656" s="97">
        <f t="shared" si="141"/>
        <v>50.002299999999998</v>
      </c>
      <c r="H656" s="56">
        <v>10000.459999999999</v>
      </c>
      <c r="I656" s="56"/>
      <c r="J656" s="56"/>
      <c r="R656" s="802"/>
      <c r="S656" s="802"/>
      <c r="T656" s="802"/>
      <c r="U656" s="802"/>
      <c r="V656" s="802"/>
      <c r="W656" s="802"/>
      <c r="X656" s="802"/>
      <c r="Y656" s="802"/>
      <c r="Z656" s="802"/>
      <c r="AA656" s="802"/>
      <c r="AB656" s="802"/>
      <c r="AC656" s="802"/>
      <c r="AD656" s="802"/>
      <c r="AE656" s="792">
        <f t="shared" si="129"/>
        <v>0</v>
      </c>
      <c r="AF656" s="792">
        <f t="shared" si="130"/>
        <v>0</v>
      </c>
    </row>
    <row r="657" spans="1:32" s="48" customFormat="1" ht="17.100000000000001" customHeight="1">
      <c r="A657" s="1460"/>
      <c r="B657" s="762"/>
      <c r="C657" s="1726" t="s">
        <v>710</v>
      </c>
      <c r="D657" s="1725"/>
      <c r="E657" s="75" t="s">
        <v>96</v>
      </c>
      <c r="F657" s="60"/>
      <c r="G657" s="97" t="e">
        <f t="shared" si="141"/>
        <v>#DIV/0!</v>
      </c>
      <c r="H657" s="56"/>
      <c r="I657" s="56"/>
      <c r="J657" s="56"/>
      <c r="R657" s="802"/>
      <c r="S657" s="802"/>
      <c r="T657" s="802"/>
      <c r="U657" s="802"/>
      <c r="V657" s="802"/>
      <c r="W657" s="802"/>
      <c r="X657" s="802"/>
      <c r="Y657" s="802"/>
      <c r="Z657" s="802"/>
      <c r="AA657" s="802"/>
      <c r="AB657" s="802"/>
      <c r="AC657" s="802"/>
      <c r="AD657" s="802"/>
      <c r="AE657" s="792">
        <f t="shared" si="129"/>
        <v>0</v>
      </c>
      <c r="AF657" s="792">
        <f t="shared" si="130"/>
        <v>0</v>
      </c>
    </row>
    <row r="658" spans="1:32" s="48" customFormat="1" ht="17.100000000000001" customHeight="1">
      <c r="A658" s="761"/>
      <c r="B658" s="762"/>
      <c r="C658" s="1977" t="s">
        <v>1104</v>
      </c>
      <c r="D658" s="1978"/>
      <c r="E658" s="75" t="s">
        <v>96</v>
      </c>
      <c r="F658" s="60">
        <v>20</v>
      </c>
      <c r="G658" s="97">
        <f t="shared" si="141"/>
        <v>184</v>
      </c>
      <c r="H658" s="56">
        <v>3680</v>
      </c>
      <c r="I658" s="56"/>
      <c r="J658" s="56"/>
      <c r="R658" s="802"/>
      <c r="S658" s="802"/>
      <c r="T658" s="802"/>
      <c r="U658" s="802"/>
      <c r="V658" s="802"/>
      <c r="W658" s="802"/>
      <c r="X658" s="802"/>
      <c r="Y658" s="802"/>
      <c r="Z658" s="802"/>
      <c r="AA658" s="802"/>
      <c r="AB658" s="802"/>
      <c r="AC658" s="802"/>
      <c r="AD658" s="802"/>
      <c r="AE658" s="792">
        <f t="shared" si="129"/>
        <v>0</v>
      </c>
      <c r="AF658" s="792">
        <f t="shared" si="130"/>
        <v>0</v>
      </c>
    </row>
    <row r="659" spans="1:32" s="48" customFormat="1" ht="17.100000000000001" customHeight="1" thickBot="1">
      <c r="A659" s="761"/>
      <c r="B659" s="762"/>
      <c r="C659" s="1702"/>
      <c r="D659" s="1703"/>
      <c r="E659" s="75" t="s">
        <v>96</v>
      </c>
      <c r="F659" s="60"/>
      <c r="G659" s="97" t="e">
        <f t="shared" ref="G659:G703" si="142">H659/F659</f>
        <v>#DIV/0!</v>
      </c>
      <c r="H659" s="56"/>
      <c r="I659" s="56"/>
      <c r="J659" s="56"/>
      <c r="R659" s="802"/>
      <c r="S659" s="802"/>
      <c r="T659" s="802"/>
      <c r="U659" s="802"/>
      <c r="V659" s="802"/>
      <c r="W659" s="802"/>
      <c r="X659" s="802"/>
      <c r="Y659" s="802"/>
      <c r="Z659" s="802"/>
      <c r="AA659" s="802"/>
      <c r="AB659" s="802"/>
      <c r="AC659" s="802"/>
      <c r="AD659" s="802"/>
      <c r="AE659" s="792"/>
      <c r="AF659" s="792"/>
    </row>
    <row r="660" spans="1:32" s="48" customFormat="1" ht="17.100000000000001" hidden="1" customHeight="1">
      <c r="A660" s="761"/>
      <c r="B660" s="762"/>
      <c r="C660" s="1702"/>
      <c r="D660" s="1703"/>
      <c r="E660" s="75" t="s">
        <v>96</v>
      </c>
      <c r="F660" s="60"/>
      <c r="G660" s="97" t="e">
        <f t="shared" si="142"/>
        <v>#DIV/0!</v>
      </c>
      <c r="H660" s="56"/>
      <c r="I660" s="56"/>
      <c r="J660" s="56"/>
      <c r="R660" s="802"/>
      <c r="S660" s="802"/>
      <c r="T660" s="802"/>
      <c r="U660" s="802"/>
      <c r="V660" s="802"/>
      <c r="W660" s="802"/>
      <c r="X660" s="802"/>
      <c r="Y660" s="802"/>
      <c r="Z660" s="802"/>
      <c r="AA660" s="802"/>
      <c r="AB660" s="802"/>
      <c r="AC660" s="802"/>
      <c r="AD660" s="802"/>
      <c r="AE660" s="792"/>
      <c r="AF660" s="792"/>
    </row>
    <row r="661" spans="1:32" s="48" customFormat="1" ht="17.100000000000001" hidden="1" customHeight="1">
      <c r="A661" s="761"/>
      <c r="B661" s="762"/>
      <c r="C661" s="1702"/>
      <c r="D661" s="1703"/>
      <c r="E661" s="75" t="s">
        <v>96</v>
      </c>
      <c r="F661" s="60"/>
      <c r="G661" s="97" t="e">
        <f t="shared" si="142"/>
        <v>#DIV/0!</v>
      </c>
      <c r="H661" s="56"/>
      <c r="I661" s="56"/>
      <c r="J661" s="56"/>
      <c r="R661" s="802"/>
      <c r="S661" s="802"/>
      <c r="T661" s="802"/>
      <c r="U661" s="802"/>
      <c r="V661" s="802"/>
      <c r="W661" s="802"/>
      <c r="X661" s="802"/>
      <c r="Y661" s="802"/>
      <c r="Z661" s="802"/>
      <c r="AA661" s="802"/>
      <c r="AB661" s="802"/>
      <c r="AC661" s="802"/>
      <c r="AD661" s="802"/>
      <c r="AE661" s="792"/>
      <c r="AF661" s="792"/>
    </row>
    <row r="662" spans="1:32" s="48" customFormat="1" ht="17.100000000000001" hidden="1" customHeight="1">
      <c r="A662" s="761"/>
      <c r="B662" s="762"/>
      <c r="C662" s="1702"/>
      <c r="D662" s="1703"/>
      <c r="E662" s="75" t="s">
        <v>96</v>
      </c>
      <c r="F662" s="60"/>
      <c r="G662" s="97" t="e">
        <f t="shared" si="142"/>
        <v>#DIV/0!</v>
      </c>
      <c r="H662" s="56"/>
      <c r="I662" s="56"/>
      <c r="J662" s="56"/>
      <c r="R662" s="802"/>
      <c r="S662" s="802"/>
      <c r="T662" s="802"/>
      <c r="U662" s="802"/>
      <c r="V662" s="802"/>
      <c r="W662" s="802"/>
      <c r="X662" s="802"/>
      <c r="Y662" s="802"/>
      <c r="Z662" s="802"/>
      <c r="AA662" s="802"/>
      <c r="AB662" s="802"/>
      <c r="AC662" s="802"/>
      <c r="AD662" s="802"/>
      <c r="AE662" s="792"/>
      <c r="AF662" s="792"/>
    </row>
    <row r="663" spans="1:32" s="48" customFormat="1" ht="17.100000000000001" hidden="1" customHeight="1">
      <c r="A663" s="761"/>
      <c r="B663" s="762"/>
      <c r="C663" s="1702"/>
      <c r="D663" s="1703"/>
      <c r="E663" s="75" t="s">
        <v>96</v>
      </c>
      <c r="F663" s="60"/>
      <c r="G663" s="97" t="e">
        <f t="shared" si="142"/>
        <v>#DIV/0!</v>
      </c>
      <c r="H663" s="56"/>
      <c r="I663" s="56"/>
      <c r="J663" s="56"/>
      <c r="R663" s="802"/>
      <c r="S663" s="802"/>
      <c r="T663" s="802"/>
      <c r="U663" s="802"/>
      <c r="V663" s="802"/>
      <c r="W663" s="802"/>
      <c r="X663" s="802"/>
      <c r="Y663" s="802"/>
      <c r="Z663" s="802"/>
      <c r="AA663" s="802"/>
      <c r="AB663" s="802"/>
      <c r="AC663" s="802"/>
      <c r="AD663" s="802"/>
      <c r="AE663" s="792"/>
      <c r="AF663" s="792"/>
    </row>
    <row r="664" spans="1:32" s="48" customFormat="1" ht="17.100000000000001" hidden="1" customHeight="1">
      <c r="A664" s="761"/>
      <c r="B664" s="762"/>
      <c r="C664" s="1702"/>
      <c r="D664" s="1703"/>
      <c r="E664" s="75" t="s">
        <v>96</v>
      </c>
      <c r="F664" s="60"/>
      <c r="G664" s="97" t="e">
        <f t="shared" si="142"/>
        <v>#DIV/0!</v>
      </c>
      <c r="H664" s="56"/>
      <c r="I664" s="56"/>
      <c r="J664" s="56"/>
      <c r="R664" s="802"/>
      <c r="S664" s="802"/>
      <c r="T664" s="802"/>
      <c r="U664" s="802"/>
      <c r="V664" s="802"/>
      <c r="W664" s="802"/>
      <c r="X664" s="802"/>
      <c r="Y664" s="802"/>
      <c r="Z664" s="802"/>
      <c r="AA664" s="802"/>
      <c r="AB664" s="802"/>
      <c r="AC664" s="802"/>
      <c r="AD664" s="802"/>
      <c r="AE664" s="792"/>
      <c r="AF664" s="792"/>
    </row>
    <row r="665" spans="1:32" s="48" customFormat="1" ht="17.100000000000001" hidden="1" customHeight="1">
      <c r="A665" s="761"/>
      <c r="B665" s="762"/>
      <c r="C665" s="1702"/>
      <c r="D665" s="1703"/>
      <c r="E665" s="75" t="s">
        <v>96</v>
      </c>
      <c r="F665" s="60"/>
      <c r="G665" s="97" t="e">
        <f t="shared" si="142"/>
        <v>#DIV/0!</v>
      </c>
      <c r="H665" s="56"/>
      <c r="I665" s="56"/>
      <c r="J665" s="56"/>
      <c r="R665" s="802"/>
      <c r="S665" s="802"/>
      <c r="T665" s="802"/>
      <c r="U665" s="802"/>
      <c r="V665" s="802"/>
      <c r="W665" s="802"/>
      <c r="X665" s="802"/>
      <c r="Y665" s="802"/>
      <c r="Z665" s="802"/>
      <c r="AA665" s="802"/>
      <c r="AB665" s="802"/>
      <c r="AC665" s="802"/>
      <c r="AD665" s="802"/>
      <c r="AE665" s="792"/>
      <c r="AF665" s="792"/>
    </row>
    <row r="666" spans="1:32" s="48" customFormat="1" ht="17.100000000000001" hidden="1" customHeight="1">
      <c r="A666" s="761"/>
      <c r="B666" s="762"/>
      <c r="C666" s="1702"/>
      <c r="D666" s="1703"/>
      <c r="E666" s="75" t="s">
        <v>96</v>
      </c>
      <c r="F666" s="60"/>
      <c r="G666" s="97" t="e">
        <f t="shared" si="142"/>
        <v>#DIV/0!</v>
      </c>
      <c r="H666" s="56"/>
      <c r="I666" s="56"/>
      <c r="J666" s="56"/>
      <c r="R666" s="802"/>
      <c r="S666" s="802"/>
      <c r="T666" s="802"/>
      <c r="U666" s="802"/>
      <c r="V666" s="802"/>
      <c r="W666" s="802"/>
      <c r="X666" s="802"/>
      <c r="Y666" s="802"/>
      <c r="Z666" s="802"/>
      <c r="AA666" s="802"/>
      <c r="AB666" s="802"/>
      <c r="AC666" s="802"/>
      <c r="AD666" s="802"/>
      <c r="AE666" s="792"/>
      <c r="AF666" s="792"/>
    </row>
    <row r="667" spans="1:32" s="48" customFormat="1" ht="17.100000000000001" hidden="1" customHeight="1">
      <c r="A667" s="761"/>
      <c r="B667" s="762"/>
      <c r="C667" s="1702"/>
      <c r="D667" s="1703"/>
      <c r="E667" s="75" t="s">
        <v>96</v>
      </c>
      <c r="F667" s="60"/>
      <c r="G667" s="97" t="e">
        <f t="shared" si="142"/>
        <v>#DIV/0!</v>
      </c>
      <c r="H667" s="56"/>
      <c r="I667" s="56"/>
      <c r="J667" s="56"/>
      <c r="R667" s="802"/>
      <c r="S667" s="802"/>
      <c r="T667" s="802"/>
      <c r="U667" s="802"/>
      <c r="V667" s="802"/>
      <c r="W667" s="802"/>
      <c r="X667" s="802"/>
      <c r="Y667" s="802"/>
      <c r="Z667" s="802"/>
      <c r="AA667" s="802"/>
      <c r="AB667" s="802"/>
      <c r="AC667" s="802"/>
      <c r="AD667" s="802"/>
      <c r="AE667" s="792"/>
      <c r="AF667" s="792"/>
    </row>
    <row r="668" spans="1:32" s="48" customFormat="1" ht="17.100000000000001" hidden="1" customHeight="1">
      <c r="A668" s="761"/>
      <c r="B668" s="762"/>
      <c r="C668" s="1702"/>
      <c r="D668" s="1703"/>
      <c r="E668" s="75" t="s">
        <v>96</v>
      </c>
      <c r="F668" s="60"/>
      <c r="G668" s="97" t="e">
        <f t="shared" si="142"/>
        <v>#DIV/0!</v>
      </c>
      <c r="H668" s="56"/>
      <c r="I668" s="56"/>
      <c r="J668" s="56"/>
      <c r="R668" s="802"/>
      <c r="S668" s="802"/>
      <c r="T668" s="802"/>
      <c r="U668" s="802"/>
      <c r="V668" s="802"/>
      <c r="W668" s="802"/>
      <c r="X668" s="802"/>
      <c r="Y668" s="802"/>
      <c r="Z668" s="802"/>
      <c r="AA668" s="802"/>
      <c r="AB668" s="802"/>
      <c r="AC668" s="802"/>
      <c r="AD668" s="802"/>
      <c r="AE668" s="792"/>
      <c r="AF668" s="792"/>
    </row>
    <row r="669" spans="1:32" s="48" customFormat="1" ht="17.100000000000001" hidden="1" customHeight="1">
      <c r="A669" s="761"/>
      <c r="B669" s="762"/>
      <c r="C669" s="1702"/>
      <c r="D669" s="1703"/>
      <c r="E669" s="75" t="s">
        <v>96</v>
      </c>
      <c r="F669" s="60"/>
      <c r="G669" s="97" t="e">
        <f t="shared" si="142"/>
        <v>#DIV/0!</v>
      </c>
      <c r="H669" s="56"/>
      <c r="I669" s="56"/>
      <c r="J669" s="56"/>
      <c r="R669" s="802"/>
      <c r="S669" s="802"/>
      <c r="T669" s="802"/>
      <c r="U669" s="802"/>
      <c r="V669" s="802"/>
      <c r="W669" s="802"/>
      <c r="X669" s="802"/>
      <c r="Y669" s="802"/>
      <c r="Z669" s="802"/>
      <c r="AA669" s="802"/>
      <c r="AB669" s="802"/>
      <c r="AC669" s="802"/>
      <c r="AD669" s="802"/>
      <c r="AE669" s="792"/>
      <c r="AF669" s="792"/>
    </row>
    <row r="670" spans="1:32" s="48" customFormat="1" ht="17.100000000000001" hidden="1" customHeight="1">
      <c r="A670" s="761"/>
      <c r="B670" s="762"/>
      <c r="C670" s="1702"/>
      <c r="D670" s="1703"/>
      <c r="E670" s="75" t="s">
        <v>96</v>
      </c>
      <c r="F670" s="60"/>
      <c r="G670" s="97" t="e">
        <f t="shared" si="142"/>
        <v>#DIV/0!</v>
      </c>
      <c r="H670" s="56"/>
      <c r="I670" s="56"/>
      <c r="J670" s="56"/>
      <c r="R670" s="802"/>
      <c r="S670" s="802"/>
      <c r="T670" s="802"/>
      <c r="U670" s="802"/>
      <c r="V670" s="802"/>
      <c r="W670" s="802"/>
      <c r="X670" s="802"/>
      <c r="Y670" s="802"/>
      <c r="Z670" s="802"/>
      <c r="AA670" s="802"/>
      <c r="AB670" s="802"/>
      <c r="AC670" s="802"/>
      <c r="AD670" s="802"/>
      <c r="AE670" s="792"/>
      <c r="AF670" s="792"/>
    </row>
    <row r="671" spans="1:32" s="48" customFormat="1" ht="17.100000000000001" hidden="1" customHeight="1">
      <c r="A671" s="761"/>
      <c r="B671" s="762"/>
      <c r="C671" s="1702"/>
      <c r="D671" s="1703"/>
      <c r="E671" s="75" t="s">
        <v>96</v>
      </c>
      <c r="F671" s="60"/>
      <c r="G671" s="97" t="e">
        <f t="shared" si="142"/>
        <v>#DIV/0!</v>
      </c>
      <c r="H671" s="56"/>
      <c r="I671" s="56"/>
      <c r="J671" s="56"/>
      <c r="R671" s="802"/>
      <c r="S671" s="802"/>
      <c r="T671" s="802"/>
      <c r="U671" s="802"/>
      <c r="V671" s="802"/>
      <c r="W671" s="802"/>
      <c r="X671" s="802"/>
      <c r="Y671" s="802"/>
      <c r="Z671" s="802"/>
      <c r="AA671" s="802"/>
      <c r="AB671" s="802"/>
      <c r="AC671" s="802"/>
      <c r="AD671" s="802"/>
      <c r="AE671" s="792"/>
      <c r="AF671" s="792"/>
    </row>
    <row r="672" spans="1:32" s="48" customFormat="1" ht="17.100000000000001" hidden="1" customHeight="1">
      <c r="A672" s="761"/>
      <c r="B672" s="762"/>
      <c r="C672" s="1702"/>
      <c r="D672" s="1703"/>
      <c r="E672" s="75" t="s">
        <v>96</v>
      </c>
      <c r="F672" s="60"/>
      <c r="G672" s="97" t="e">
        <f t="shared" si="142"/>
        <v>#DIV/0!</v>
      </c>
      <c r="H672" s="56"/>
      <c r="I672" s="56"/>
      <c r="J672" s="56"/>
      <c r="R672" s="802"/>
      <c r="S672" s="802"/>
      <c r="T672" s="802"/>
      <c r="U672" s="802"/>
      <c r="V672" s="802"/>
      <c r="W672" s="802"/>
      <c r="X672" s="802"/>
      <c r="Y672" s="802"/>
      <c r="Z672" s="802"/>
      <c r="AA672" s="802"/>
      <c r="AB672" s="802"/>
      <c r="AC672" s="802"/>
      <c r="AD672" s="802"/>
      <c r="AE672" s="792"/>
      <c r="AF672" s="792"/>
    </row>
    <row r="673" spans="1:32" s="48" customFormat="1" ht="17.100000000000001" hidden="1" customHeight="1">
      <c r="A673" s="761"/>
      <c r="B673" s="762"/>
      <c r="C673" s="1702"/>
      <c r="D673" s="1703"/>
      <c r="E673" s="75" t="s">
        <v>96</v>
      </c>
      <c r="F673" s="60"/>
      <c r="G673" s="97" t="e">
        <f t="shared" si="142"/>
        <v>#DIV/0!</v>
      </c>
      <c r="H673" s="56"/>
      <c r="I673" s="56"/>
      <c r="J673" s="56"/>
      <c r="R673" s="802"/>
      <c r="S673" s="802"/>
      <c r="T673" s="802"/>
      <c r="U673" s="802"/>
      <c r="V673" s="802"/>
      <c r="W673" s="802"/>
      <c r="X673" s="802"/>
      <c r="Y673" s="802"/>
      <c r="Z673" s="802"/>
      <c r="AA673" s="802"/>
      <c r="AB673" s="802"/>
      <c r="AC673" s="802"/>
      <c r="AD673" s="802"/>
      <c r="AE673" s="792"/>
      <c r="AF673" s="792"/>
    </row>
    <row r="674" spans="1:32" s="48" customFormat="1" ht="17.100000000000001" hidden="1" customHeight="1">
      <c r="A674" s="761"/>
      <c r="B674" s="762"/>
      <c r="C674" s="1702"/>
      <c r="D674" s="1703"/>
      <c r="E674" s="75" t="s">
        <v>96</v>
      </c>
      <c r="F674" s="60"/>
      <c r="G674" s="97" t="e">
        <f t="shared" si="142"/>
        <v>#DIV/0!</v>
      </c>
      <c r="H674" s="56"/>
      <c r="I674" s="56"/>
      <c r="J674" s="56"/>
      <c r="R674" s="802"/>
      <c r="S674" s="802"/>
      <c r="T674" s="802"/>
      <c r="U674" s="802"/>
      <c r="V674" s="802"/>
      <c r="W674" s="802"/>
      <c r="X674" s="802"/>
      <c r="Y674" s="802"/>
      <c r="Z674" s="802"/>
      <c r="AA674" s="802"/>
      <c r="AB674" s="802"/>
      <c r="AC674" s="802"/>
      <c r="AD674" s="802"/>
      <c r="AE674" s="792"/>
      <c r="AF674" s="792"/>
    </row>
    <row r="675" spans="1:32" s="48" customFormat="1" ht="17.100000000000001" hidden="1" customHeight="1">
      <c r="A675" s="761"/>
      <c r="B675" s="762"/>
      <c r="C675" s="1702"/>
      <c r="D675" s="1703"/>
      <c r="E675" s="75" t="s">
        <v>96</v>
      </c>
      <c r="F675" s="60"/>
      <c r="G675" s="97" t="e">
        <f t="shared" si="142"/>
        <v>#DIV/0!</v>
      </c>
      <c r="H675" s="56"/>
      <c r="I675" s="56"/>
      <c r="J675" s="56"/>
      <c r="R675" s="802"/>
      <c r="S675" s="802"/>
      <c r="T675" s="802"/>
      <c r="U675" s="802"/>
      <c r="V675" s="802"/>
      <c r="W675" s="802"/>
      <c r="X675" s="802"/>
      <c r="Y675" s="802"/>
      <c r="Z675" s="802"/>
      <c r="AA675" s="802"/>
      <c r="AB675" s="802"/>
      <c r="AC675" s="802"/>
      <c r="AD675" s="802"/>
      <c r="AE675" s="792"/>
      <c r="AF675" s="792"/>
    </row>
    <row r="676" spans="1:32" s="48" customFormat="1" ht="17.100000000000001" hidden="1" customHeight="1">
      <c r="A676" s="761"/>
      <c r="B676" s="762"/>
      <c r="C676" s="1702"/>
      <c r="D676" s="1703"/>
      <c r="E676" s="75" t="s">
        <v>96</v>
      </c>
      <c r="F676" s="60"/>
      <c r="G676" s="97" t="e">
        <f t="shared" si="142"/>
        <v>#DIV/0!</v>
      </c>
      <c r="H676" s="56"/>
      <c r="I676" s="56"/>
      <c r="J676" s="56"/>
      <c r="R676" s="802"/>
      <c r="S676" s="802"/>
      <c r="T676" s="802"/>
      <c r="U676" s="802"/>
      <c r="V676" s="802"/>
      <c r="W676" s="802"/>
      <c r="X676" s="802"/>
      <c r="Y676" s="802"/>
      <c r="Z676" s="802"/>
      <c r="AA676" s="802"/>
      <c r="AB676" s="802"/>
      <c r="AC676" s="802"/>
      <c r="AD676" s="802"/>
      <c r="AE676" s="792"/>
      <c r="AF676" s="792"/>
    </row>
    <row r="677" spans="1:32" s="48" customFormat="1" ht="17.100000000000001" hidden="1" customHeight="1">
      <c r="A677" s="761"/>
      <c r="B677" s="762"/>
      <c r="C677" s="1702"/>
      <c r="D677" s="1703"/>
      <c r="E677" s="75" t="s">
        <v>96</v>
      </c>
      <c r="F677" s="60"/>
      <c r="G677" s="97" t="e">
        <f t="shared" si="142"/>
        <v>#DIV/0!</v>
      </c>
      <c r="H677" s="56"/>
      <c r="I677" s="56"/>
      <c r="J677" s="56"/>
      <c r="R677" s="802"/>
      <c r="S677" s="802"/>
      <c r="T677" s="802"/>
      <c r="U677" s="802"/>
      <c r="V677" s="802"/>
      <c r="W677" s="802"/>
      <c r="X677" s="802"/>
      <c r="Y677" s="802"/>
      <c r="Z677" s="802"/>
      <c r="AA677" s="802"/>
      <c r="AB677" s="802"/>
      <c r="AC677" s="802"/>
      <c r="AD677" s="802"/>
      <c r="AE677" s="792"/>
      <c r="AF677" s="792"/>
    </row>
    <row r="678" spans="1:32" s="48" customFormat="1" ht="17.100000000000001" hidden="1" customHeight="1">
      <c r="A678" s="761"/>
      <c r="B678" s="762"/>
      <c r="C678" s="1702"/>
      <c r="D678" s="1703"/>
      <c r="E678" s="75" t="s">
        <v>96</v>
      </c>
      <c r="F678" s="60"/>
      <c r="G678" s="97" t="e">
        <f t="shared" si="142"/>
        <v>#DIV/0!</v>
      </c>
      <c r="H678" s="56"/>
      <c r="I678" s="56"/>
      <c r="J678" s="56"/>
      <c r="R678" s="802"/>
      <c r="S678" s="802"/>
      <c r="T678" s="802"/>
      <c r="U678" s="802"/>
      <c r="V678" s="802"/>
      <c r="W678" s="802"/>
      <c r="X678" s="802"/>
      <c r="Y678" s="802"/>
      <c r="Z678" s="802"/>
      <c r="AA678" s="802"/>
      <c r="AB678" s="802"/>
      <c r="AC678" s="802"/>
      <c r="AD678" s="802"/>
      <c r="AE678" s="792"/>
      <c r="AF678" s="792"/>
    </row>
    <row r="679" spans="1:32" s="48" customFormat="1" ht="17.100000000000001" hidden="1" customHeight="1">
      <c r="A679" s="761"/>
      <c r="B679" s="762"/>
      <c r="C679" s="1702"/>
      <c r="D679" s="1703"/>
      <c r="E679" s="75" t="s">
        <v>96</v>
      </c>
      <c r="F679" s="60"/>
      <c r="G679" s="97" t="e">
        <f t="shared" si="142"/>
        <v>#DIV/0!</v>
      </c>
      <c r="H679" s="56"/>
      <c r="I679" s="56"/>
      <c r="J679" s="56"/>
      <c r="R679" s="802"/>
      <c r="S679" s="802"/>
      <c r="T679" s="802"/>
      <c r="U679" s="802"/>
      <c r="V679" s="802"/>
      <c r="W679" s="802"/>
      <c r="X679" s="802"/>
      <c r="Y679" s="802"/>
      <c r="Z679" s="802"/>
      <c r="AA679" s="802"/>
      <c r="AB679" s="802"/>
      <c r="AC679" s="802"/>
      <c r="AD679" s="802"/>
      <c r="AE679" s="792"/>
      <c r="AF679" s="792"/>
    </row>
    <row r="680" spans="1:32" s="48" customFormat="1" ht="17.100000000000001" hidden="1" customHeight="1">
      <c r="A680" s="761"/>
      <c r="B680" s="762"/>
      <c r="C680" s="1702"/>
      <c r="D680" s="1703"/>
      <c r="E680" s="75" t="s">
        <v>96</v>
      </c>
      <c r="F680" s="60"/>
      <c r="G680" s="97" t="e">
        <f t="shared" si="142"/>
        <v>#DIV/0!</v>
      </c>
      <c r="H680" s="56"/>
      <c r="I680" s="56"/>
      <c r="J680" s="56"/>
      <c r="R680" s="802"/>
      <c r="S680" s="802"/>
      <c r="T680" s="802"/>
      <c r="U680" s="802"/>
      <c r="V680" s="802"/>
      <c r="W680" s="802"/>
      <c r="X680" s="802"/>
      <c r="Y680" s="802"/>
      <c r="Z680" s="802"/>
      <c r="AA680" s="802"/>
      <c r="AB680" s="802"/>
      <c r="AC680" s="802"/>
      <c r="AD680" s="802"/>
      <c r="AE680" s="792"/>
      <c r="AF680" s="792"/>
    </row>
    <row r="681" spans="1:32" s="48" customFormat="1" ht="17.100000000000001" hidden="1" customHeight="1">
      <c r="A681" s="761"/>
      <c r="B681" s="762"/>
      <c r="C681" s="1702"/>
      <c r="D681" s="1703"/>
      <c r="E681" s="75" t="s">
        <v>96</v>
      </c>
      <c r="F681" s="60"/>
      <c r="G681" s="97" t="e">
        <f t="shared" si="142"/>
        <v>#DIV/0!</v>
      </c>
      <c r="H681" s="56"/>
      <c r="I681" s="56"/>
      <c r="J681" s="56"/>
      <c r="R681" s="802"/>
      <c r="S681" s="802"/>
      <c r="T681" s="802"/>
      <c r="U681" s="802"/>
      <c r="V681" s="802"/>
      <c r="W681" s="802"/>
      <c r="X681" s="802"/>
      <c r="Y681" s="802"/>
      <c r="Z681" s="802"/>
      <c r="AA681" s="802"/>
      <c r="AB681" s="802"/>
      <c r="AC681" s="802"/>
      <c r="AD681" s="802"/>
      <c r="AE681" s="792"/>
      <c r="AF681" s="792"/>
    </row>
    <row r="682" spans="1:32" s="48" customFormat="1" ht="17.100000000000001" hidden="1" customHeight="1">
      <c r="A682" s="761"/>
      <c r="B682" s="762"/>
      <c r="C682" s="1702"/>
      <c r="D682" s="1703"/>
      <c r="E682" s="75" t="s">
        <v>96</v>
      </c>
      <c r="F682" s="60"/>
      <c r="G682" s="97" t="e">
        <f t="shared" si="142"/>
        <v>#DIV/0!</v>
      </c>
      <c r="H682" s="56"/>
      <c r="I682" s="56"/>
      <c r="J682" s="56"/>
      <c r="R682" s="802"/>
      <c r="S682" s="802"/>
      <c r="T682" s="802"/>
      <c r="U682" s="802"/>
      <c r="V682" s="802"/>
      <c r="W682" s="802"/>
      <c r="X682" s="802"/>
      <c r="Y682" s="802"/>
      <c r="Z682" s="802"/>
      <c r="AA682" s="802"/>
      <c r="AB682" s="802"/>
      <c r="AC682" s="802"/>
      <c r="AD682" s="802"/>
      <c r="AE682" s="792"/>
      <c r="AF682" s="792"/>
    </row>
    <row r="683" spans="1:32" s="48" customFormat="1" ht="17.100000000000001" hidden="1" customHeight="1">
      <c r="A683" s="761"/>
      <c r="B683" s="762"/>
      <c r="C683" s="1702"/>
      <c r="D683" s="1703"/>
      <c r="E683" s="75" t="s">
        <v>96</v>
      </c>
      <c r="F683" s="60"/>
      <c r="G683" s="97" t="e">
        <f t="shared" si="142"/>
        <v>#DIV/0!</v>
      </c>
      <c r="H683" s="56"/>
      <c r="I683" s="56"/>
      <c r="J683" s="56"/>
      <c r="R683" s="802"/>
      <c r="S683" s="802"/>
      <c r="T683" s="802"/>
      <c r="U683" s="802"/>
      <c r="V683" s="802"/>
      <c r="W683" s="802"/>
      <c r="X683" s="802"/>
      <c r="Y683" s="802"/>
      <c r="Z683" s="802"/>
      <c r="AA683" s="802"/>
      <c r="AB683" s="802"/>
      <c r="AC683" s="802"/>
      <c r="AD683" s="802"/>
      <c r="AE683" s="792"/>
      <c r="AF683" s="792"/>
    </row>
    <row r="684" spans="1:32" s="48" customFormat="1" ht="17.100000000000001" hidden="1" customHeight="1">
      <c r="A684" s="761"/>
      <c r="B684" s="762"/>
      <c r="C684" s="1702"/>
      <c r="D684" s="1703"/>
      <c r="E684" s="75" t="s">
        <v>96</v>
      </c>
      <c r="F684" s="60"/>
      <c r="G684" s="97" t="e">
        <f t="shared" si="142"/>
        <v>#DIV/0!</v>
      </c>
      <c r="H684" s="56"/>
      <c r="I684" s="56"/>
      <c r="J684" s="56"/>
      <c r="R684" s="802"/>
      <c r="S684" s="802"/>
      <c r="T684" s="802"/>
      <c r="U684" s="802"/>
      <c r="V684" s="802"/>
      <c r="W684" s="802"/>
      <c r="X684" s="802"/>
      <c r="Y684" s="802"/>
      <c r="Z684" s="802"/>
      <c r="AA684" s="802"/>
      <c r="AB684" s="802"/>
      <c r="AC684" s="802"/>
      <c r="AD684" s="802"/>
      <c r="AE684" s="792"/>
      <c r="AF684" s="792"/>
    </row>
    <row r="685" spans="1:32" s="48" customFormat="1" ht="17.100000000000001" hidden="1" customHeight="1">
      <c r="A685" s="761"/>
      <c r="B685" s="762"/>
      <c r="C685" s="1702"/>
      <c r="D685" s="1703"/>
      <c r="E685" s="75" t="s">
        <v>96</v>
      </c>
      <c r="F685" s="60"/>
      <c r="G685" s="97" t="e">
        <f t="shared" si="142"/>
        <v>#DIV/0!</v>
      </c>
      <c r="H685" s="56"/>
      <c r="I685" s="56"/>
      <c r="J685" s="56"/>
      <c r="R685" s="802"/>
      <c r="S685" s="802"/>
      <c r="T685" s="802"/>
      <c r="U685" s="802"/>
      <c r="V685" s="802"/>
      <c r="W685" s="802"/>
      <c r="X685" s="802"/>
      <c r="Y685" s="802"/>
      <c r="Z685" s="802"/>
      <c r="AA685" s="802"/>
      <c r="AB685" s="802"/>
      <c r="AC685" s="802"/>
      <c r="AD685" s="802"/>
      <c r="AE685" s="792"/>
      <c r="AF685" s="792"/>
    </row>
    <row r="686" spans="1:32" s="48" customFormat="1" ht="17.100000000000001" hidden="1" customHeight="1">
      <c r="A686" s="761"/>
      <c r="B686" s="762"/>
      <c r="C686" s="1702"/>
      <c r="D686" s="1703"/>
      <c r="E686" s="75" t="s">
        <v>96</v>
      </c>
      <c r="F686" s="60"/>
      <c r="G686" s="97" t="e">
        <f t="shared" si="142"/>
        <v>#DIV/0!</v>
      </c>
      <c r="H686" s="56"/>
      <c r="I686" s="56"/>
      <c r="J686" s="56"/>
      <c r="R686" s="802"/>
      <c r="S686" s="802"/>
      <c r="T686" s="802"/>
      <c r="U686" s="802"/>
      <c r="V686" s="802"/>
      <c r="W686" s="802"/>
      <c r="X686" s="802"/>
      <c r="Y686" s="802"/>
      <c r="Z686" s="802"/>
      <c r="AA686" s="802"/>
      <c r="AB686" s="802"/>
      <c r="AC686" s="802"/>
      <c r="AD686" s="802"/>
      <c r="AE686" s="792"/>
      <c r="AF686" s="792"/>
    </row>
    <row r="687" spans="1:32" s="48" customFormat="1" ht="17.100000000000001" hidden="1" customHeight="1">
      <c r="A687" s="761"/>
      <c r="B687" s="762"/>
      <c r="C687" s="1702"/>
      <c r="D687" s="1703"/>
      <c r="E687" s="75" t="s">
        <v>96</v>
      </c>
      <c r="F687" s="60"/>
      <c r="G687" s="97" t="e">
        <f t="shared" si="142"/>
        <v>#DIV/0!</v>
      </c>
      <c r="H687" s="56"/>
      <c r="I687" s="56"/>
      <c r="J687" s="56"/>
      <c r="R687" s="802"/>
      <c r="S687" s="802"/>
      <c r="T687" s="802"/>
      <c r="U687" s="802"/>
      <c r="V687" s="802"/>
      <c r="W687" s="802"/>
      <c r="X687" s="802"/>
      <c r="Y687" s="802"/>
      <c r="Z687" s="802"/>
      <c r="AA687" s="802"/>
      <c r="AB687" s="802"/>
      <c r="AC687" s="802"/>
      <c r="AD687" s="802"/>
      <c r="AE687" s="792"/>
      <c r="AF687" s="792"/>
    </row>
    <row r="688" spans="1:32" s="48" customFormat="1" ht="17.100000000000001" hidden="1" customHeight="1">
      <c r="A688" s="761"/>
      <c r="B688" s="762"/>
      <c r="C688" s="1702"/>
      <c r="D688" s="1703"/>
      <c r="E688" s="75" t="s">
        <v>96</v>
      </c>
      <c r="F688" s="60"/>
      <c r="G688" s="97" t="e">
        <f t="shared" si="142"/>
        <v>#DIV/0!</v>
      </c>
      <c r="H688" s="56"/>
      <c r="I688" s="56"/>
      <c r="J688" s="56"/>
      <c r="R688" s="802"/>
      <c r="S688" s="802"/>
      <c r="T688" s="802"/>
      <c r="U688" s="802"/>
      <c r="V688" s="802"/>
      <c r="W688" s="802"/>
      <c r="X688" s="802"/>
      <c r="Y688" s="802"/>
      <c r="Z688" s="802"/>
      <c r="AA688" s="802"/>
      <c r="AB688" s="802"/>
      <c r="AC688" s="802"/>
      <c r="AD688" s="802"/>
      <c r="AE688" s="792"/>
      <c r="AF688" s="792"/>
    </row>
    <row r="689" spans="1:32" s="48" customFormat="1" ht="17.100000000000001" hidden="1" customHeight="1">
      <c r="A689" s="761"/>
      <c r="B689" s="762"/>
      <c r="C689" s="1702"/>
      <c r="D689" s="1703"/>
      <c r="E689" s="75" t="s">
        <v>96</v>
      </c>
      <c r="F689" s="60"/>
      <c r="G689" s="97" t="e">
        <f t="shared" si="142"/>
        <v>#DIV/0!</v>
      </c>
      <c r="H689" s="56"/>
      <c r="I689" s="56"/>
      <c r="J689" s="56"/>
      <c r="R689" s="802"/>
      <c r="S689" s="802"/>
      <c r="T689" s="802"/>
      <c r="U689" s="802"/>
      <c r="V689" s="802"/>
      <c r="W689" s="802"/>
      <c r="X689" s="802"/>
      <c r="Y689" s="802"/>
      <c r="Z689" s="802"/>
      <c r="AA689" s="802"/>
      <c r="AB689" s="802"/>
      <c r="AC689" s="802"/>
      <c r="AD689" s="802"/>
      <c r="AE689" s="792"/>
      <c r="AF689" s="792"/>
    </row>
    <row r="690" spans="1:32" s="48" customFormat="1" ht="17.100000000000001" hidden="1" customHeight="1">
      <c r="A690" s="761"/>
      <c r="B690" s="762"/>
      <c r="C690" s="1702"/>
      <c r="D690" s="1703"/>
      <c r="E690" s="75" t="s">
        <v>96</v>
      </c>
      <c r="F690" s="60"/>
      <c r="G690" s="97" t="e">
        <f t="shared" si="142"/>
        <v>#DIV/0!</v>
      </c>
      <c r="H690" s="56"/>
      <c r="I690" s="56"/>
      <c r="J690" s="56"/>
      <c r="R690" s="802"/>
      <c r="S690" s="802"/>
      <c r="T690" s="802"/>
      <c r="U690" s="802"/>
      <c r="V690" s="802"/>
      <c r="W690" s="802"/>
      <c r="X690" s="802"/>
      <c r="Y690" s="802"/>
      <c r="Z690" s="802"/>
      <c r="AA690" s="802"/>
      <c r="AB690" s="802"/>
      <c r="AC690" s="802"/>
      <c r="AD690" s="802"/>
      <c r="AE690" s="792"/>
      <c r="AF690" s="792"/>
    </row>
    <row r="691" spans="1:32" s="48" customFormat="1" ht="17.100000000000001" hidden="1" customHeight="1">
      <c r="A691" s="761"/>
      <c r="B691" s="762"/>
      <c r="C691" s="1702"/>
      <c r="D691" s="1703"/>
      <c r="E691" s="75" t="s">
        <v>96</v>
      </c>
      <c r="F691" s="60"/>
      <c r="G691" s="97" t="e">
        <f t="shared" si="142"/>
        <v>#DIV/0!</v>
      </c>
      <c r="H691" s="56"/>
      <c r="I691" s="56"/>
      <c r="J691" s="56"/>
      <c r="R691" s="802"/>
      <c r="S691" s="802"/>
      <c r="T691" s="802"/>
      <c r="U691" s="802"/>
      <c r="V691" s="802"/>
      <c r="W691" s="802"/>
      <c r="X691" s="802"/>
      <c r="Y691" s="802"/>
      <c r="Z691" s="802"/>
      <c r="AA691" s="802"/>
      <c r="AB691" s="802"/>
      <c r="AC691" s="802"/>
      <c r="AD691" s="802"/>
      <c r="AE691" s="792"/>
      <c r="AF691" s="792"/>
    </row>
    <row r="692" spans="1:32" s="48" customFormat="1" ht="17.100000000000001" hidden="1" customHeight="1">
      <c r="A692" s="761"/>
      <c r="B692" s="762"/>
      <c r="C692" s="1702"/>
      <c r="D692" s="1703"/>
      <c r="E692" s="75" t="s">
        <v>96</v>
      </c>
      <c r="F692" s="60"/>
      <c r="G692" s="97" t="e">
        <f t="shared" si="142"/>
        <v>#DIV/0!</v>
      </c>
      <c r="H692" s="56"/>
      <c r="I692" s="56"/>
      <c r="J692" s="56"/>
      <c r="R692" s="802"/>
      <c r="S692" s="802"/>
      <c r="T692" s="802"/>
      <c r="U692" s="802"/>
      <c r="V692" s="802"/>
      <c r="W692" s="802"/>
      <c r="X692" s="802"/>
      <c r="Y692" s="802"/>
      <c r="Z692" s="802"/>
      <c r="AA692" s="802"/>
      <c r="AB692" s="802"/>
      <c r="AC692" s="802"/>
      <c r="AD692" s="802"/>
      <c r="AE692" s="792"/>
      <c r="AF692" s="792"/>
    </row>
    <row r="693" spans="1:32" s="48" customFormat="1" ht="17.100000000000001" hidden="1" customHeight="1">
      <c r="A693" s="761"/>
      <c r="B693" s="762"/>
      <c r="C693" s="1702"/>
      <c r="D693" s="1703"/>
      <c r="E693" s="75" t="s">
        <v>96</v>
      </c>
      <c r="F693" s="60"/>
      <c r="G693" s="97" t="e">
        <f t="shared" si="142"/>
        <v>#DIV/0!</v>
      </c>
      <c r="H693" s="56"/>
      <c r="I693" s="56"/>
      <c r="J693" s="56"/>
      <c r="R693" s="802"/>
      <c r="S693" s="802"/>
      <c r="T693" s="802"/>
      <c r="U693" s="802"/>
      <c r="V693" s="802"/>
      <c r="W693" s="802"/>
      <c r="X693" s="802"/>
      <c r="Y693" s="802"/>
      <c r="Z693" s="802"/>
      <c r="AA693" s="802"/>
      <c r="AB693" s="802"/>
      <c r="AC693" s="802"/>
      <c r="AD693" s="802"/>
      <c r="AE693" s="792"/>
      <c r="AF693" s="792"/>
    </row>
    <row r="694" spans="1:32" s="48" customFormat="1" ht="17.100000000000001" hidden="1" customHeight="1">
      <c r="A694" s="761"/>
      <c r="B694" s="762"/>
      <c r="C694" s="1702"/>
      <c r="D694" s="1703"/>
      <c r="E694" s="75" t="s">
        <v>96</v>
      </c>
      <c r="F694" s="60"/>
      <c r="G694" s="97" t="e">
        <f t="shared" si="142"/>
        <v>#DIV/0!</v>
      </c>
      <c r="H694" s="56"/>
      <c r="I694" s="56"/>
      <c r="J694" s="56"/>
      <c r="R694" s="802"/>
      <c r="S694" s="802"/>
      <c r="T694" s="802"/>
      <c r="U694" s="802"/>
      <c r="V694" s="802"/>
      <c r="W694" s="802"/>
      <c r="X694" s="802"/>
      <c r="Y694" s="802"/>
      <c r="Z694" s="802"/>
      <c r="AA694" s="802"/>
      <c r="AB694" s="802"/>
      <c r="AC694" s="802"/>
      <c r="AD694" s="802"/>
      <c r="AE694" s="792"/>
      <c r="AF694" s="792"/>
    </row>
    <row r="695" spans="1:32" s="48" customFormat="1" ht="17.100000000000001" hidden="1" customHeight="1">
      <c r="A695" s="761"/>
      <c r="B695" s="762"/>
      <c r="C695" s="1702"/>
      <c r="D695" s="1703"/>
      <c r="E695" s="75" t="s">
        <v>96</v>
      </c>
      <c r="F695" s="60"/>
      <c r="G695" s="97" t="e">
        <f t="shared" si="142"/>
        <v>#DIV/0!</v>
      </c>
      <c r="H695" s="56"/>
      <c r="I695" s="56"/>
      <c r="J695" s="56"/>
      <c r="R695" s="802"/>
      <c r="S695" s="802"/>
      <c r="T695" s="802"/>
      <c r="U695" s="802"/>
      <c r="V695" s="802"/>
      <c r="W695" s="802"/>
      <c r="X695" s="802"/>
      <c r="Y695" s="802"/>
      <c r="Z695" s="802"/>
      <c r="AA695" s="802"/>
      <c r="AB695" s="802"/>
      <c r="AC695" s="802"/>
      <c r="AD695" s="802"/>
      <c r="AE695" s="792"/>
      <c r="AF695" s="792"/>
    </row>
    <row r="696" spans="1:32" s="48" customFormat="1" ht="17.100000000000001" hidden="1" customHeight="1">
      <c r="A696" s="761"/>
      <c r="B696" s="762"/>
      <c r="C696" s="1702"/>
      <c r="D696" s="1703"/>
      <c r="E696" s="75" t="s">
        <v>96</v>
      </c>
      <c r="F696" s="60"/>
      <c r="G696" s="97" t="e">
        <f t="shared" si="142"/>
        <v>#DIV/0!</v>
      </c>
      <c r="H696" s="56"/>
      <c r="I696" s="56"/>
      <c r="J696" s="56"/>
      <c r="R696" s="802"/>
      <c r="S696" s="802"/>
      <c r="T696" s="802"/>
      <c r="U696" s="802"/>
      <c r="V696" s="802"/>
      <c r="W696" s="802"/>
      <c r="X696" s="802"/>
      <c r="Y696" s="802"/>
      <c r="Z696" s="802"/>
      <c r="AA696" s="802"/>
      <c r="AB696" s="802"/>
      <c r="AC696" s="802"/>
      <c r="AD696" s="802"/>
      <c r="AE696" s="792"/>
      <c r="AF696" s="792"/>
    </row>
    <row r="697" spans="1:32" s="48" customFormat="1" ht="17.100000000000001" hidden="1" customHeight="1">
      <c r="A697" s="761"/>
      <c r="B697" s="762"/>
      <c r="C697" s="1702"/>
      <c r="D697" s="1703"/>
      <c r="E697" s="75" t="s">
        <v>96</v>
      </c>
      <c r="F697" s="60"/>
      <c r="G697" s="97" t="e">
        <f t="shared" si="142"/>
        <v>#DIV/0!</v>
      </c>
      <c r="H697" s="56"/>
      <c r="I697" s="56"/>
      <c r="J697" s="56"/>
      <c r="R697" s="802"/>
      <c r="S697" s="802"/>
      <c r="T697" s="802"/>
      <c r="U697" s="802"/>
      <c r="V697" s="802"/>
      <c r="W697" s="802"/>
      <c r="X697" s="802"/>
      <c r="Y697" s="802"/>
      <c r="Z697" s="802"/>
      <c r="AA697" s="802"/>
      <c r="AB697" s="802"/>
      <c r="AC697" s="802"/>
      <c r="AD697" s="802"/>
      <c r="AE697" s="792"/>
      <c r="AF697" s="792"/>
    </row>
    <row r="698" spans="1:32" s="48" customFormat="1" ht="17.100000000000001" hidden="1" customHeight="1">
      <c r="A698" s="761"/>
      <c r="B698" s="762"/>
      <c r="C698" s="1702"/>
      <c r="D698" s="1703"/>
      <c r="E698" s="75" t="s">
        <v>96</v>
      </c>
      <c r="F698" s="60"/>
      <c r="G698" s="97" t="e">
        <f t="shared" si="142"/>
        <v>#DIV/0!</v>
      </c>
      <c r="H698" s="56"/>
      <c r="I698" s="56"/>
      <c r="J698" s="56"/>
      <c r="R698" s="802"/>
      <c r="S698" s="802"/>
      <c r="T698" s="802"/>
      <c r="U698" s="802"/>
      <c r="V698" s="802"/>
      <c r="W698" s="802"/>
      <c r="X698" s="802"/>
      <c r="Y698" s="802"/>
      <c r="Z698" s="802"/>
      <c r="AA698" s="802"/>
      <c r="AB698" s="802"/>
      <c r="AC698" s="802"/>
      <c r="AD698" s="802"/>
      <c r="AE698" s="792"/>
      <c r="AF698" s="792"/>
    </row>
    <row r="699" spans="1:32" s="48" customFormat="1" ht="17.100000000000001" hidden="1" customHeight="1">
      <c r="A699" s="761"/>
      <c r="B699" s="762"/>
      <c r="C699" s="1702"/>
      <c r="D699" s="1703"/>
      <c r="E699" s="75" t="s">
        <v>96</v>
      </c>
      <c r="F699" s="60"/>
      <c r="G699" s="97" t="e">
        <f t="shared" si="142"/>
        <v>#DIV/0!</v>
      </c>
      <c r="H699" s="56"/>
      <c r="I699" s="56"/>
      <c r="J699" s="56"/>
      <c r="R699" s="802"/>
      <c r="S699" s="802"/>
      <c r="T699" s="802"/>
      <c r="U699" s="802"/>
      <c r="V699" s="802"/>
      <c r="W699" s="802"/>
      <c r="X699" s="802"/>
      <c r="Y699" s="802"/>
      <c r="Z699" s="802"/>
      <c r="AA699" s="802"/>
      <c r="AB699" s="802"/>
      <c r="AC699" s="802"/>
      <c r="AD699" s="802"/>
      <c r="AE699" s="792"/>
      <c r="AF699" s="792"/>
    </row>
    <row r="700" spans="1:32" s="48" customFormat="1" ht="17.100000000000001" hidden="1" customHeight="1">
      <c r="A700" s="761"/>
      <c r="B700" s="762"/>
      <c r="C700" s="1702"/>
      <c r="D700" s="1703"/>
      <c r="E700" s="75" t="s">
        <v>96</v>
      </c>
      <c r="F700" s="60"/>
      <c r="G700" s="97" t="e">
        <f t="shared" si="142"/>
        <v>#DIV/0!</v>
      </c>
      <c r="H700" s="56"/>
      <c r="I700" s="56"/>
      <c r="J700" s="56"/>
      <c r="R700" s="802"/>
      <c r="S700" s="802"/>
      <c r="T700" s="802"/>
      <c r="U700" s="802"/>
      <c r="V700" s="802"/>
      <c r="W700" s="802"/>
      <c r="X700" s="802"/>
      <c r="Y700" s="802"/>
      <c r="Z700" s="802"/>
      <c r="AA700" s="802"/>
      <c r="AB700" s="802"/>
      <c r="AC700" s="802"/>
      <c r="AD700" s="802"/>
      <c r="AE700" s="792"/>
      <c r="AF700" s="792"/>
    </row>
    <row r="701" spans="1:32" s="48" customFormat="1" ht="17.100000000000001" hidden="1" customHeight="1">
      <c r="A701" s="761"/>
      <c r="B701" s="762"/>
      <c r="C701" s="1702"/>
      <c r="D701" s="1703"/>
      <c r="E701" s="75" t="s">
        <v>96</v>
      </c>
      <c r="F701" s="60"/>
      <c r="G701" s="97" t="e">
        <f t="shared" si="142"/>
        <v>#DIV/0!</v>
      </c>
      <c r="H701" s="56"/>
      <c r="I701" s="56"/>
      <c r="J701" s="56"/>
      <c r="R701" s="802"/>
      <c r="S701" s="802"/>
      <c r="T701" s="802"/>
      <c r="U701" s="802"/>
      <c r="V701" s="802"/>
      <c r="W701" s="802"/>
      <c r="X701" s="802"/>
      <c r="Y701" s="802"/>
      <c r="Z701" s="802"/>
      <c r="AA701" s="802"/>
      <c r="AB701" s="802"/>
      <c r="AC701" s="802"/>
      <c r="AD701" s="802"/>
      <c r="AE701" s="792"/>
      <c r="AF701" s="792"/>
    </row>
    <row r="702" spans="1:32" s="48" customFormat="1" ht="17.100000000000001" hidden="1" customHeight="1">
      <c r="A702" s="761"/>
      <c r="B702" s="762"/>
      <c r="C702" s="1702"/>
      <c r="D702" s="1703"/>
      <c r="E702" s="75" t="s">
        <v>96</v>
      </c>
      <c r="F702" s="60"/>
      <c r="G702" s="97" t="e">
        <f t="shared" si="142"/>
        <v>#DIV/0!</v>
      </c>
      <c r="H702" s="56"/>
      <c r="I702" s="56"/>
      <c r="J702" s="56"/>
      <c r="R702" s="802"/>
      <c r="S702" s="802"/>
      <c r="T702" s="802"/>
      <c r="U702" s="802"/>
      <c r="V702" s="802"/>
      <c r="W702" s="802"/>
      <c r="X702" s="802"/>
      <c r="Y702" s="802"/>
      <c r="Z702" s="802"/>
      <c r="AA702" s="802"/>
      <c r="AB702" s="802"/>
      <c r="AC702" s="802"/>
      <c r="AD702" s="802"/>
      <c r="AE702" s="792"/>
      <c r="AF702" s="792"/>
    </row>
    <row r="703" spans="1:32" s="48" customFormat="1" ht="17.100000000000001" hidden="1" customHeight="1">
      <c r="A703" s="761"/>
      <c r="B703" s="762"/>
      <c r="C703" s="1702"/>
      <c r="D703" s="1703"/>
      <c r="E703" s="75" t="s">
        <v>96</v>
      </c>
      <c r="F703" s="60"/>
      <c r="G703" s="97" t="e">
        <f t="shared" si="142"/>
        <v>#DIV/0!</v>
      </c>
      <c r="H703" s="56"/>
      <c r="I703" s="56"/>
      <c r="J703" s="56"/>
      <c r="R703" s="802"/>
      <c r="S703" s="802"/>
      <c r="T703" s="802"/>
      <c r="U703" s="802"/>
      <c r="V703" s="802"/>
      <c r="W703" s="802"/>
      <c r="X703" s="802"/>
      <c r="Y703" s="802"/>
      <c r="Z703" s="802"/>
      <c r="AA703" s="802"/>
      <c r="AB703" s="802"/>
      <c r="AC703" s="802"/>
      <c r="AD703" s="802"/>
      <c r="AE703" s="792"/>
      <c r="AF703" s="792"/>
    </row>
    <row r="704" spans="1:32" s="48" customFormat="1" ht="17.100000000000001" hidden="1" customHeight="1">
      <c r="A704" s="761"/>
      <c r="B704" s="762"/>
      <c r="C704" s="1705"/>
      <c r="D704" s="1703"/>
      <c r="E704" s="75" t="s">
        <v>96</v>
      </c>
      <c r="F704" s="60"/>
      <c r="G704" s="97" t="e">
        <f t="shared" si="141"/>
        <v>#DIV/0!</v>
      </c>
      <c r="H704" s="56"/>
      <c r="I704" s="56"/>
      <c r="J704" s="56"/>
      <c r="R704" s="802"/>
      <c r="S704" s="802"/>
      <c r="T704" s="802"/>
      <c r="U704" s="802"/>
      <c r="V704" s="802"/>
      <c r="W704" s="802"/>
      <c r="X704" s="802"/>
      <c r="Y704" s="802"/>
      <c r="Z704" s="802"/>
      <c r="AA704" s="802"/>
      <c r="AB704" s="802"/>
      <c r="AC704" s="802"/>
      <c r="AD704" s="802"/>
      <c r="AE704" s="792">
        <f t="shared" si="129"/>
        <v>0</v>
      </c>
      <c r="AF704" s="792">
        <f t="shared" si="130"/>
        <v>0</v>
      </c>
    </row>
    <row r="705" spans="1:32" s="48" customFormat="1" ht="17.100000000000001" hidden="1" customHeight="1">
      <c r="A705" s="761"/>
      <c r="B705" s="762"/>
      <c r="C705" s="1705"/>
      <c r="D705" s="1703"/>
      <c r="E705" s="75" t="s">
        <v>96</v>
      </c>
      <c r="F705" s="60"/>
      <c r="G705" s="97" t="e">
        <f t="shared" si="141"/>
        <v>#DIV/0!</v>
      </c>
      <c r="H705" s="56"/>
      <c r="I705" s="56"/>
      <c r="J705" s="56"/>
      <c r="R705" s="802"/>
      <c r="S705" s="802"/>
      <c r="T705" s="802"/>
      <c r="U705" s="802"/>
      <c r="V705" s="802"/>
      <c r="W705" s="802"/>
      <c r="X705" s="802"/>
      <c r="Y705" s="802"/>
      <c r="Z705" s="802"/>
      <c r="AA705" s="802"/>
      <c r="AB705" s="802"/>
      <c r="AC705" s="802"/>
      <c r="AD705" s="802"/>
      <c r="AE705" s="792">
        <f t="shared" si="129"/>
        <v>0</v>
      </c>
      <c r="AF705" s="792">
        <f t="shared" si="130"/>
        <v>0</v>
      </c>
    </row>
    <row r="706" spans="1:32" s="48" customFormat="1" ht="17.100000000000001" hidden="1" customHeight="1" thickBot="1">
      <c r="A706" s="761"/>
      <c r="B706" s="762"/>
      <c r="C706" s="1979"/>
      <c r="D706" s="1980"/>
      <c r="E706" s="75" t="s">
        <v>96</v>
      </c>
      <c r="F706" s="60"/>
      <c r="G706" s="97" t="e">
        <f t="shared" si="141"/>
        <v>#DIV/0!</v>
      </c>
      <c r="H706" s="56"/>
      <c r="I706" s="56"/>
      <c r="J706" s="56"/>
      <c r="R706" s="802"/>
      <c r="S706" s="802"/>
      <c r="T706" s="802"/>
      <c r="U706" s="802"/>
      <c r="V706" s="802"/>
      <c r="W706" s="802"/>
      <c r="X706" s="802"/>
      <c r="Y706" s="802"/>
      <c r="Z706" s="802"/>
      <c r="AA706" s="802"/>
      <c r="AB706" s="802"/>
      <c r="AC706" s="802"/>
      <c r="AD706" s="802"/>
      <c r="AE706" s="792">
        <f t="shared" ref="AE706:AE932" si="143">SUM(S706:AD706)</f>
        <v>0</v>
      </c>
      <c r="AF706" s="792">
        <f t="shared" ref="AF706:AF937" si="144">J706-AE706</f>
        <v>0</v>
      </c>
    </row>
    <row r="707" spans="1:32" s="48" customFormat="1" ht="17.100000000000001" customHeight="1" thickBot="1">
      <c r="A707" s="138"/>
      <c r="B707" s="1704" t="s">
        <v>998</v>
      </c>
      <c r="C707" s="1704"/>
      <c r="D707" s="1704"/>
      <c r="E707" s="776"/>
      <c r="F707" s="250"/>
      <c r="G707" s="142"/>
      <c r="H707" s="142">
        <f>SUM(H641:H706)</f>
        <v>149999.99999999997</v>
      </c>
      <c r="I707" s="142">
        <f t="shared" ref="I707:J707" si="145">SUM(I641:I706)</f>
        <v>150000</v>
      </c>
      <c r="J707" s="142">
        <f t="shared" si="145"/>
        <v>150000</v>
      </c>
      <c r="R707" s="804">
        <v>346</v>
      </c>
      <c r="S707" s="798">
        <f>SUM(S641:S706)</f>
        <v>0</v>
      </c>
      <c r="T707" s="798">
        <f t="shared" ref="T707:AD707" si="146">SUM(T641:T706)</f>
        <v>0</v>
      </c>
      <c r="U707" s="798">
        <f t="shared" si="146"/>
        <v>0</v>
      </c>
      <c r="V707" s="798">
        <f t="shared" si="146"/>
        <v>0</v>
      </c>
      <c r="W707" s="798">
        <f t="shared" si="146"/>
        <v>0</v>
      </c>
      <c r="X707" s="798">
        <f t="shared" si="146"/>
        <v>0</v>
      </c>
      <c r="Y707" s="798">
        <f t="shared" si="146"/>
        <v>0</v>
      </c>
      <c r="Z707" s="798">
        <f t="shared" si="146"/>
        <v>0</v>
      </c>
      <c r="AA707" s="798">
        <f t="shared" si="146"/>
        <v>0</v>
      </c>
      <c r="AB707" s="798">
        <f t="shared" si="146"/>
        <v>0</v>
      </c>
      <c r="AC707" s="798">
        <f t="shared" si="146"/>
        <v>0</v>
      </c>
      <c r="AD707" s="798">
        <f t="shared" si="146"/>
        <v>0</v>
      </c>
      <c r="AE707" s="798">
        <f>SUM(S707:AD707)</f>
        <v>0</v>
      </c>
      <c r="AF707" s="814">
        <f>J707-AE707</f>
        <v>150000</v>
      </c>
    </row>
    <row r="708" spans="1:32" s="48" customFormat="1" ht="17.100000000000001" customHeight="1">
      <c r="A708" s="1458" t="s">
        <v>991</v>
      </c>
      <c r="B708" s="749">
        <v>346</v>
      </c>
      <c r="C708" s="1716" t="s">
        <v>996</v>
      </c>
      <c r="D708" s="1717"/>
      <c r="E708" s="746" t="s">
        <v>117</v>
      </c>
      <c r="F708" s="747" t="s">
        <v>117</v>
      </c>
      <c r="G708" s="748" t="s">
        <v>117</v>
      </c>
      <c r="H708" s="748" t="s">
        <v>117</v>
      </c>
      <c r="I708" s="748" t="s">
        <v>117</v>
      </c>
      <c r="J708" s="748" t="s">
        <v>117</v>
      </c>
      <c r="R708" s="1455"/>
      <c r="S708" s="1456"/>
      <c r="T708" s="1456"/>
      <c r="U708" s="1456"/>
      <c r="V708" s="1456"/>
      <c r="W708" s="1456"/>
      <c r="X708" s="1456"/>
      <c r="Y708" s="1456"/>
      <c r="Z708" s="1456"/>
      <c r="AA708" s="1456"/>
      <c r="AB708" s="1456"/>
      <c r="AC708" s="1456"/>
      <c r="AD708" s="1456"/>
      <c r="AE708" s="1456"/>
      <c r="AF708" s="1456"/>
    </row>
    <row r="709" spans="1:32" s="48" customFormat="1" ht="17.100000000000001" customHeight="1">
      <c r="A709" s="761"/>
      <c r="B709" s="762"/>
      <c r="C709" s="1702" t="s">
        <v>1105</v>
      </c>
      <c r="D709" s="1703"/>
      <c r="E709" s="75" t="s">
        <v>96</v>
      </c>
      <c r="F709" s="60">
        <v>10</v>
      </c>
      <c r="G709" s="97">
        <f t="shared" ref="G709:G771" si="147">H709/F709</f>
        <v>4725</v>
      </c>
      <c r="H709" s="56">
        <f>65000-12000-5750</f>
        <v>47250</v>
      </c>
      <c r="I709" s="56">
        <v>65000</v>
      </c>
      <c r="J709" s="56">
        <v>65000</v>
      </c>
      <c r="R709" s="1455"/>
      <c r="S709" s="1456"/>
      <c r="T709" s="1456"/>
      <c r="U709" s="1456"/>
      <c r="V709" s="1456"/>
      <c r="W709" s="1456"/>
      <c r="X709" s="1456"/>
      <c r="Y709" s="1456"/>
      <c r="Z709" s="1456"/>
      <c r="AA709" s="1456"/>
      <c r="AB709" s="1456"/>
      <c r="AC709" s="1456"/>
      <c r="AD709" s="1456"/>
      <c r="AE709" s="1456"/>
      <c r="AF709" s="1456"/>
    </row>
    <row r="710" spans="1:32" s="48" customFormat="1" ht="17.100000000000001" customHeight="1">
      <c r="A710" s="761"/>
      <c r="B710" s="762"/>
      <c r="C710" s="1702" t="s">
        <v>1106</v>
      </c>
      <c r="D710" s="1703"/>
      <c r="E710" s="75" t="s">
        <v>96</v>
      </c>
      <c r="F710" s="60">
        <v>2</v>
      </c>
      <c r="G710" s="97">
        <f t="shared" si="147"/>
        <v>6000</v>
      </c>
      <c r="H710" s="56">
        <v>12000</v>
      </c>
      <c r="I710" s="56"/>
      <c r="J710" s="56"/>
      <c r="R710" s="1455"/>
      <c r="S710" s="1456"/>
      <c r="T710" s="1456"/>
      <c r="U710" s="1456"/>
      <c r="V710" s="1456"/>
      <c r="W710" s="1456"/>
      <c r="X710" s="1456"/>
      <c r="Y710" s="1456"/>
      <c r="Z710" s="1456"/>
      <c r="AA710" s="1456"/>
      <c r="AB710" s="1456"/>
      <c r="AC710" s="1456"/>
      <c r="AD710" s="1456"/>
      <c r="AE710" s="1456"/>
      <c r="AF710" s="1456"/>
    </row>
    <row r="711" spans="1:32" s="48" customFormat="1" ht="17.100000000000001" customHeight="1">
      <c r="A711" s="761"/>
      <c r="B711" s="762"/>
      <c r="C711" s="1702" t="s">
        <v>1107</v>
      </c>
      <c r="D711" s="1703"/>
      <c r="E711" s="75" t="s">
        <v>96</v>
      </c>
      <c r="F711" s="60">
        <v>5</v>
      </c>
      <c r="G711" s="97">
        <f t="shared" si="147"/>
        <v>1150</v>
      </c>
      <c r="H711" s="56">
        <v>5750</v>
      </c>
      <c r="I711" s="56"/>
      <c r="J711" s="56"/>
      <c r="R711" s="1455"/>
      <c r="S711" s="1456"/>
      <c r="T711" s="1456"/>
      <c r="U711" s="1456"/>
      <c r="V711" s="1456"/>
      <c r="W711" s="1456"/>
      <c r="X711" s="1456"/>
      <c r="Y711" s="1456"/>
      <c r="Z711" s="1456"/>
      <c r="AA711" s="1456"/>
      <c r="AB711" s="1456"/>
      <c r="AC711" s="1456"/>
      <c r="AD711" s="1456"/>
      <c r="AE711" s="1456"/>
      <c r="AF711" s="1456"/>
    </row>
    <row r="712" spans="1:32" s="48" customFormat="1" ht="17.100000000000001" hidden="1" customHeight="1">
      <c r="A712" s="761"/>
      <c r="B712" s="762"/>
      <c r="C712" s="1702"/>
      <c r="D712" s="1703"/>
      <c r="E712" s="75" t="s">
        <v>96</v>
      </c>
      <c r="F712" s="60"/>
      <c r="G712" s="97" t="e">
        <f t="shared" si="147"/>
        <v>#DIV/0!</v>
      </c>
      <c r="H712" s="56"/>
      <c r="I712" s="56"/>
      <c r="J712" s="56"/>
      <c r="R712" s="1455"/>
      <c r="S712" s="1456"/>
      <c r="T712" s="1456"/>
      <c r="U712" s="1456"/>
      <c r="V712" s="1456"/>
      <c r="W712" s="1456"/>
      <c r="X712" s="1456"/>
      <c r="Y712" s="1456"/>
      <c r="Z712" s="1456"/>
      <c r="AA712" s="1456"/>
      <c r="AB712" s="1456"/>
      <c r="AC712" s="1456"/>
      <c r="AD712" s="1456"/>
      <c r="AE712" s="1456"/>
      <c r="AF712" s="1456"/>
    </row>
    <row r="713" spans="1:32" s="48" customFormat="1" ht="17.100000000000001" hidden="1" customHeight="1">
      <c r="A713" s="761"/>
      <c r="B713" s="762"/>
      <c r="C713" s="1702"/>
      <c r="D713" s="1703"/>
      <c r="E713" s="75" t="s">
        <v>96</v>
      </c>
      <c r="F713" s="60"/>
      <c r="G713" s="97" t="e">
        <f t="shared" si="147"/>
        <v>#DIV/0!</v>
      </c>
      <c r="H713" s="56"/>
      <c r="I713" s="56"/>
      <c r="J713" s="56"/>
      <c r="R713" s="1455"/>
      <c r="S713" s="1456"/>
      <c r="T713" s="1456"/>
      <c r="U713" s="1456"/>
      <c r="V713" s="1456"/>
      <c r="W713" s="1456"/>
      <c r="X713" s="1456"/>
      <c r="Y713" s="1456"/>
      <c r="Z713" s="1456"/>
      <c r="AA713" s="1456"/>
      <c r="AB713" s="1456"/>
      <c r="AC713" s="1456"/>
      <c r="AD713" s="1456"/>
      <c r="AE713" s="1456"/>
      <c r="AF713" s="1456"/>
    </row>
    <row r="714" spans="1:32" s="48" customFormat="1" ht="17.100000000000001" hidden="1" customHeight="1">
      <c r="A714" s="761"/>
      <c r="B714" s="762"/>
      <c r="C714" s="1702"/>
      <c r="D714" s="1703"/>
      <c r="E714" s="75" t="s">
        <v>96</v>
      </c>
      <c r="F714" s="60"/>
      <c r="G714" s="97" t="e">
        <f t="shared" si="147"/>
        <v>#DIV/0!</v>
      </c>
      <c r="H714" s="56"/>
      <c r="I714" s="56"/>
      <c r="J714" s="56"/>
      <c r="R714" s="1455"/>
      <c r="S714" s="1456"/>
      <c r="T714" s="1456"/>
      <c r="U714" s="1456"/>
      <c r="V714" s="1456"/>
      <c r="W714" s="1456"/>
      <c r="X714" s="1456"/>
      <c r="Y714" s="1456"/>
      <c r="Z714" s="1456"/>
      <c r="AA714" s="1456"/>
      <c r="AB714" s="1456"/>
      <c r="AC714" s="1456"/>
      <c r="AD714" s="1456"/>
      <c r="AE714" s="1456"/>
      <c r="AF714" s="1456"/>
    </row>
    <row r="715" spans="1:32" s="48" customFormat="1" ht="17.100000000000001" hidden="1" customHeight="1">
      <c r="A715" s="761"/>
      <c r="B715" s="762"/>
      <c r="C715" s="1702"/>
      <c r="D715" s="1703"/>
      <c r="E715" s="75" t="s">
        <v>96</v>
      </c>
      <c r="F715" s="60"/>
      <c r="G715" s="97" t="e">
        <f t="shared" si="147"/>
        <v>#DIV/0!</v>
      </c>
      <c r="H715" s="56"/>
      <c r="I715" s="56"/>
      <c r="J715" s="56"/>
      <c r="R715" s="1455"/>
      <c r="S715" s="1456"/>
      <c r="T715" s="1456"/>
      <c r="U715" s="1456"/>
      <c r="V715" s="1456"/>
      <c r="W715" s="1456"/>
      <c r="X715" s="1456"/>
      <c r="Y715" s="1456"/>
      <c r="Z715" s="1456"/>
      <c r="AA715" s="1456"/>
      <c r="AB715" s="1456"/>
      <c r="AC715" s="1456"/>
      <c r="AD715" s="1456"/>
      <c r="AE715" s="1456"/>
      <c r="AF715" s="1456"/>
    </row>
    <row r="716" spans="1:32" s="48" customFormat="1" ht="17.100000000000001" hidden="1" customHeight="1">
      <c r="A716" s="761"/>
      <c r="B716" s="762"/>
      <c r="C716" s="1702"/>
      <c r="D716" s="1703"/>
      <c r="E716" s="75" t="s">
        <v>96</v>
      </c>
      <c r="F716" s="60"/>
      <c r="G716" s="97" t="e">
        <f t="shared" si="147"/>
        <v>#DIV/0!</v>
      </c>
      <c r="H716" s="56"/>
      <c r="I716" s="56"/>
      <c r="J716" s="56"/>
      <c r="R716" s="1455"/>
      <c r="S716" s="1456"/>
      <c r="T716" s="1456"/>
      <c r="U716" s="1456"/>
      <c r="V716" s="1456"/>
      <c r="W716" s="1456"/>
      <c r="X716" s="1456"/>
      <c r="Y716" s="1456"/>
      <c r="Z716" s="1456"/>
      <c r="AA716" s="1456"/>
      <c r="AB716" s="1456"/>
      <c r="AC716" s="1456"/>
      <c r="AD716" s="1456"/>
      <c r="AE716" s="1456"/>
      <c r="AF716" s="1456"/>
    </row>
    <row r="717" spans="1:32" s="48" customFormat="1" ht="17.100000000000001" hidden="1" customHeight="1">
      <c r="A717" s="761"/>
      <c r="B717" s="762"/>
      <c r="C717" s="1702"/>
      <c r="D717" s="1703"/>
      <c r="E717" s="75" t="s">
        <v>96</v>
      </c>
      <c r="F717" s="60"/>
      <c r="G717" s="97" t="e">
        <f t="shared" si="147"/>
        <v>#DIV/0!</v>
      </c>
      <c r="H717" s="56"/>
      <c r="I717" s="56"/>
      <c r="J717" s="56"/>
      <c r="R717" s="1455"/>
      <c r="S717" s="1456"/>
      <c r="T717" s="1456"/>
      <c r="U717" s="1456"/>
      <c r="V717" s="1456"/>
      <c r="W717" s="1456"/>
      <c r="X717" s="1456"/>
      <c r="Y717" s="1456"/>
      <c r="Z717" s="1456"/>
      <c r="AA717" s="1456"/>
      <c r="AB717" s="1456"/>
      <c r="AC717" s="1456"/>
      <c r="AD717" s="1456"/>
      <c r="AE717" s="1456"/>
      <c r="AF717" s="1456"/>
    </row>
    <row r="718" spans="1:32" s="48" customFormat="1" ht="17.100000000000001" hidden="1" customHeight="1">
      <c r="A718" s="761"/>
      <c r="B718" s="762"/>
      <c r="C718" s="1702"/>
      <c r="D718" s="1703"/>
      <c r="E718" s="75" t="s">
        <v>96</v>
      </c>
      <c r="F718" s="60"/>
      <c r="G718" s="97" t="e">
        <f t="shared" si="147"/>
        <v>#DIV/0!</v>
      </c>
      <c r="H718" s="56"/>
      <c r="I718" s="56"/>
      <c r="J718" s="56"/>
      <c r="R718" s="1455"/>
      <c r="S718" s="1456"/>
      <c r="T718" s="1456"/>
      <c r="U718" s="1456"/>
      <c r="V718" s="1456"/>
      <c r="W718" s="1456"/>
      <c r="X718" s="1456"/>
      <c r="Y718" s="1456"/>
      <c r="Z718" s="1456"/>
      <c r="AA718" s="1456"/>
      <c r="AB718" s="1456"/>
      <c r="AC718" s="1456"/>
      <c r="AD718" s="1456"/>
      <c r="AE718" s="1456"/>
      <c r="AF718" s="1456"/>
    </row>
    <row r="719" spans="1:32" s="48" customFormat="1" ht="17.100000000000001" hidden="1" customHeight="1">
      <c r="A719" s="761"/>
      <c r="B719" s="762"/>
      <c r="C719" s="1702"/>
      <c r="D719" s="1703"/>
      <c r="E719" s="75" t="s">
        <v>96</v>
      </c>
      <c r="F719" s="60"/>
      <c r="G719" s="97" t="e">
        <f t="shared" si="147"/>
        <v>#DIV/0!</v>
      </c>
      <c r="H719" s="56"/>
      <c r="I719" s="56"/>
      <c r="J719" s="56"/>
      <c r="R719" s="1455"/>
      <c r="S719" s="1456"/>
      <c r="T719" s="1456"/>
      <c r="U719" s="1456"/>
      <c r="V719" s="1456"/>
      <c r="W719" s="1456"/>
      <c r="X719" s="1456"/>
      <c r="Y719" s="1456"/>
      <c r="Z719" s="1456"/>
      <c r="AA719" s="1456"/>
      <c r="AB719" s="1456"/>
      <c r="AC719" s="1456"/>
      <c r="AD719" s="1456"/>
      <c r="AE719" s="1456"/>
      <c r="AF719" s="1456"/>
    </row>
    <row r="720" spans="1:32" s="48" customFormat="1" ht="17.100000000000001" hidden="1" customHeight="1">
      <c r="A720" s="761"/>
      <c r="B720" s="762"/>
      <c r="C720" s="1702"/>
      <c r="D720" s="1703"/>
      <c r="E720" s="75" t="s">
        <v>96</v>
      </c>
      <c r="F720" s="60"/>
      <c r="G720" s="97" t="e">
        <f t="shared" si="147"/>
        <v>#DIV/0!</v>
      </c>
      <c r="H720" s="56"/>
      <c r="I720" s="56"/>
      <c r="J720" s="56"/>
      <c r="R720" s="1455"/>
      <c r="S720" s="1456"/>
      <c r="T720" s="1456"/>
      <c r="U720" s="1456"/>
      <c r="V720" s="1456"/>
      <c r="W720" s="1456"/>
      <c r="X720" s="1456"/>
      <c r="Y720" s="1456"/>
      <c r="Z720" s="1456"/>
      <c r="AA720" s="1456"/>
      <c r="AB720" s="1456"/>
      <c r="AC720" s="1456"/>
      <c r="AD720" s="1456"/>
      <c r="AE720" s="1456"/>
      <c r="AF720" s="1456"/>
    </row>
    <row r="721" spans="1:32" s="48" customFormat="1" ht="17.100000000000001" hidden="1" customHeight="1">
      <c r="A721" s="761"/>
      <c r="B721" s="762"/>
      <c r="C721" s="1702"/>
      <c r="D721" s="1703"/>
      <c r="E721" s="75" t="s">
        <v>96</v>
      </c>
      <c r="F721" s="60"/>
      <c r="G721" s="97" t="e">
        <f t="shared" si="147"/>
        <v>#DIV/0!</v>
      </c>
      <c r="H721" s="56"/>
      <c r="I721" s="56"/>
      <c r="J721" s="56"/>
      <c r="R721" s="1455"/>
      <c r="S721" s="1456"/>
      <c r="T721" s="1456"/>
      <c r="U721" s="1456"/>
      <c r="V721" s="1456"/>
      <c r="W721" s="1456"/>
      <c r="X721" s="1456"/>
      <c r="Y721" s="1456"/>
      <c r="Z721" s="1456"/>
      <c r="AA721" s="1456"/>
      <c r="AB721" s="1456"/>
      <c r="AC721" s="1456"/>
      <c r="AD721" s="1456"/>
      <c r="AE721" s="1456"/>
      <c r="AF721" s="1456"/>
    </row>
    <row r="722" spans="1:32" s="48" customFormat="1" ht="17.100000000000001" hidden="1" customHeight="1">
      <c r="A722" s="761"/>
      <c r="B722" s="762"/>
      <c r="C722" s="1702"/>
      <c r="D722" s="1703"/>
      <c r="E722" s="75" t="s">
        <v>96</v>
      </c>
      <c r="F722" s="60"/>
      <c r="G722" s="97" t="e">
        <f t="shared" si="147"/>
        <v>#DIV/0!</v>
      </c>
      <c r="H722" s="56"/>
      <c r="I722" s="56"/>
      <c r="J722" s="56"/>
      <c r="R722" s="1455"/>
      <c r="S722" s="1456"/>
      <c r="T722" s="1456"/>
      <c r="U722" s="1456"/>
      <c r="V722" s="1456"/>
      <c r="W722" s="1456"/>
      <c r="X722" s="1456"/>
      <c r="Y722" s="1456"/>
      <c r="Z722" s="1456"/>
      <c r="AA722" s="1456"/>
      <c r="AB722" s="1456"/>
      <c r="AC722" s="1456"/>
      <c r="AD722" s="1456"/>
      <c r="AE722" s="1456"/>
      <c r="AF722" s="1456"/>
    </row>
    <row r="723" spans="1:32" s="48" customFormat="1" ht="17.100000000000001" hidden="1" customHeight="1">
      <c r="A723" s="761"/>
      <c r="B723" s="762"/>
      <c r="C723" s="1702"/>
      <c r="D723" s="1703"/>
      <c r="E723" s="75" t="s">
        <v>96</v>
      </c>
      <c r="F723" s="60"/>
      <c r="G723" s="97" t="e">
        <f t="shared" si="147"/>
        <v>#DIV/0!</v>
      </c>
      <c r="H723" s="56"/>
      <c r="I723" s="56"/>
      <c r="J723" s="56"/>
      <c r="R723" s="1455"/>
      <c r="S723" s="1456"/>
      <c r="T723" s="1456"/>
      <c r="U723" s="1456"/>
      <c r="V723" s="1456"/>
      <c r="W723" s="1456"/>
      <c r="X723" s="1456"/>
      <c r="Y723" s="1456"/>
      <c r="Z723" s="1456"/>
      <c r="AA723" s="1456"/>
      <c r="AB723" s="1456"/>
      <c r="AC723" s="1456"/>
      <c r="AD723" s="1456"/>
      <c r="AE723" s="1456"/>
      <c r="AF723" s="1456"/>
    </row>
    <row r="724" spans="1:32" s="48" customFormat="1" ht="17.100000000000001" hidden="1" customHeight="1">
      <c r="A724" s="761"/>
      <c r="B724" s="762"/>
      <c r="C724" s="1702"/>
      <c r="D724" s="1703"/>
      <c r="E724" s="75" t="s">
        <v>96</v>
      </c>
      <c r="F724" s="60"/>
      <c r="G724" s="97" t="e">
        <f t="shared" si="147"/>
        <v>#DIV/0!</v>
      </c>
      <c r="H724" s="56"/>
      <c r="I724" s="56"/>
      <c r="J724" s="56"/>
      <c r="R724" s="1455"/>
      <c r="S724" s="1456"/>
      <c r="T724" s="1456"/>
      <c r="U724" s="1456"/>
      <c r="V724" s="1456"/>
      <c r="W724" s="1456"/>
      <c r="X724" s="1456"/>
      <c r="Y724" s="1456"/>
      <c r="Z724" s="1456"/>
      <c r="AA724" s="1456"/>
      <c r="AB724" s="1456"/>
      <c r="AC724" s="1456"/>
      <c r="AD724" s="1456"/>
      <c r="AE724" s="1456"/>
      <c r="AF724" s="1456"/>
    </row>
    <row r="725" spans="1:32" s="48" customFormat="1" ht="17.100000000000001" hidden="1" customHeight="1">
      <c r="A725" s="761"/>
      <c r="B725" s="762"/>
      <c r="C725" s="1702"/>
      <c r="D725" s="1703"/>
      <c r="E725" s="75" t="s">
        <v>96</v>
      </c>
      <c r="F725" s="60"/>
      <c r="G725" s="97" t="e">
        <f t="shared" si="147"/>
        <v>#DIV/0!</v>
      </c>
      <c r="H725" s="56"/>
      <c r="I725" s="56"/>
      <c r="J725" s="56"/>
      <c r="R725" s="1455"/>
      <c r="S725" s="1456"/>
      <c r="T725" s="1456"/>
      <c r="U725" s="1456"/>
      <c r="V725" s="1456"/>
      <c r="W725" s="1456"/>
      <c r="X725" s="1456"/>
      <c r="Y725" s="1456"/>
      <c r="Z725" s="1456"/>
      <c r="AA725" s="1456"/>
      <c r="AB725" s="1456"/>
      <c r="AC725" s="1456"/>
      <c r="AD725" s="1456"/>
      <c r="AE725" s="1456"/>
      <c r="AF725" s="1456"/>
    </row>
    <row r="726" spans="1:32" s="48" customFormat="1" ht="17.100000000000001" hidden="1" customHeight="1">
      <c r="A726" s="761"/>
      <c r="B726" s="762"/>
      <c r="C726" s="1702"/>
      <c r="D726" s="1703"/>
      <c r="E726" s="75" t="s">
        <v>96</v>
      </c>
      <c r="F726" s="60"/>
      <c r="G726" s="97" t="e">
        <f t="shared" si="147"/>
        <v>#DIV/0!</v>
      </c>
      <c r="H726" s="56"/>
      <c r="I726" s="56"/>
      <c r="J726" s="56"/>
      <c r="R726" s="1455"/>
      <c r="S726" s="1456"/>
      <c r="T726" s="1456"/>
      <c r="U726" s="1456"/>
      <c r="V726" s="1456"/>
      <c r="W726" s="1456"/>
      <c r="X726" s="1456"/>
      <c r="Y726" s="1456"/>
      <c r="Z726" s="1456"/>
      <c r="AA726" s="1456"/>
      <c r="AB726" s="1456"/>
      <c r="AC726" s="1456"/>
      <c r="AD726" s="1456"/>
      <c r="AE726" s="1456"/>
      <c r="AF726" s="1456"/>
    </row>
    <row r="727" spans="1:32" s="48" customFormat="1" ht="17.100000000000001" hidden="1" customHeight="1">
      <c r="A727" s="761"/>
      <c r="B727" s="762"/>
      <c r="C727" s="1702"/>
      <c r="D727" s="1703"/>
      <c r="E727" s="75" t="s">
        <v>96</v>
      </c>
      <c r="F727" s="60"/>
      <c r="G727" s="97" t="e">
        <f t="shared" si="147"/>
        <v>#DIV/0!</v>
      </c>
      <c r="H727" s="56"/>
      <c r="I727" s="56"/>
      <c r="J727" s="56"/>
      <c r="R727" s="1455"/>
      <c r="S727" s="1456"/>
      <c r="T727" s="1456"/>
      <c r="U727" s="1456"/>
      <c r="V727" s="1456"/>
      <c r="W727" s="1456"/>
      <c r="X727" s="1456"/>
      <c r="Y727" s="1456"/>
      <c r="Z727" s="1456"/>
      <c r="AA727" s="1456"/>
      <c r="AB727" s="1456"/>
      <c r="AC727" s="1456"/>
      <c r="AD727" s="1456"/>
      <c r="AE727" s="1456"/>
      <c r="AF727" s="1456"/>
    </row>
    <row r="728" spans="1:32" s="48" customFormat="1" ht="17.100000000000001" hidden="1" customHeight="1">
      <c r="A728" s="761"/>
      <c r="B728" s="762"/>
      <c r="C728" s="1702"/>
      <c r="D728" s="1703"/>
      <c r="E728" s="75" t="s">
        <v>96</v>
      </c>
      <c r="F728" s="60"/>
      <c r="G728" s="97" t="e">
        <f t="shared" si="147"/>
        <v>#DIV/0!</v>
      </c>
      <c r="H728" s="56"/>
      <c r="I728" s="56"/>
      <c r="J728" s="56"/>
      <c r="R728" s="1455"/>
      <c r="S728" s="1456"/>
      <c r="T728" s="1456"/>
      <c r="U728" s="1456"/>
      <c r="V728" s="1456"/>
      <c r="W728" s="1456"/>
      <c r="X728" s="1456"/>
      <c r="Y728" s="1456"/>
      <c r="Z728" s="1456"/>
      <c r="AA728" s="1456"/>
      <c r="AB728" s="1456"/>
      <c r="AC728" s="1456"/>
      <c r="AD728" s="1456"/>
      <c r="AE728" s="1456"/>
      <c r="AF728" s="1456"/>
    </row>
    <row r="729" spans="1:32" s="48" customFormat="1" ht="17.100000000000001" hidden="1" customHeight="1">
      <c r="A729" s="761"/>
      <c r="B729" s="762"/>
      <c r="C729" s="1702"/>
      <c r="D729" s="1703"/>
      <c r="E729" s="75" t="s">
        <v>96</v>
      </c>
      <c r="F729" s="60"/>
      <c r="G729" s="97" t="e">
        <f t="shared" si="147"/>
        <v>#DIV/0!</v>
      </c>
      <c r="H729" s="56"/>
      <c r="I729" s="56"/>
      <c r="J729" s="56"/>
      <c r="R729" s="1455"/>
      <c r="S729" s="1456"/>
      <c r="T729" s="1456"/>
      <c r="U729" s="1456"/>
      <c r="V729" s="1456"/>
      <c r="W729" s="1456"/>
      <c r="X729" s="1456"/>
      <c r="Y729" s="1456"/>
      <c r="Z729" s="1456"/>
      <c r="AA729" s="1456"/>
      <c r="AB729" s="1456"/>
      <c r="AC729" s="1456"/>
      <c r="AD729" s="1456"/>
      <c r="AE729" s="1456"/>
      <c r="AF729" s="1456"/>
    </row>
    <row r="730" spans="1:32" s="48" customFormat="1" ht="17.100000000000001" hidden="1" customHeight="1">
      <c r="A730" s="761"/>
      <c r="B730" s="762"/>
      <c r="C730" s="1702"/>
      <c r="D730" s="1703"/>
      <c r="E730" s="75" t="s">
        <v>96</v>
      </c>
      <c r="F730" s="60"/>
      <c r="G730" s="97" t="e">
        <f t="shared" si="147"/>
        <v>#DIV/0!</v>
      </c>
      <c r="H730" s="56"/>
      <c r="I730" s="56"/>
      <c r="J730" s="56"/>
      <c r="R730" s="1455"/>
      <c r="S730" s="1456"/>
      <c r="T730" s="1456"/>
      <c r="U730" s="1456"/>
      <c r="V730" s="1456"/>
      <c r="W730" s="1456"/>
      <c r="X730" s="1456"/>
      <c r="Y730" s="1456"/>
      <c r="Z730" s="1456"/>
      <c r="AA730" s="1456"/>
      <c r="AB730" s="1456"/>
      <c r="AC730" s="1456"/>
      <c r="AD730" s="1456"/>
      <c r="AE730" s="1456"/>
      <c r="AF730" s="1456"/>
    </row>
    <row r="731" spans="1:32" s="48" customFormat="1" ht="17.100000000000001" hidden="1" customHeight="1">
      <c r="A731" s="761"/>
      <c r="B731" s="762"/>
      <c r="C731" s="1702"/>
      <c r="D731" s="1703"/>
      <c r="E731" s="75" t="s">
        <v>96</v>
      </c>
      <c r="F731" s="60"/>
      <c r="G731" s="97" t="e">
        <f t="shared" si="147"/>
        <v>#DIV/0!</v>
      </c>
      <c r="H731" s="56"/>
      <c r="I731" s="56"/>
      <c r="J731" s="56"/>
      <c r="R731" s="1455"/>
      <c r="S731" s="1456"/>
      <c r="T731" s="1456"/>
      <c r="U731" s="1456"/>
      <c r="V731" s="1456"/>
      <c r="W731" s="1456"/>
      <c r="X731" s="1456"/>
      <c r="Y731" s="1456"/>
      <c r="Z731" s="1456"/>
      <c r="AA731" s="1456"/>
      <c r="AB731" s="1456"/>
      <c r="AC731" s="1456"/>
      <c r="AD731" s="1456"/>
      <c r="AE731" s="1456"/>
      <c r="AF731" s="1456"/>
    </row>
    <row r="732" spans="1:32" s="48" customFormat="1" ht="17.100000000000001" hidden="1" customHeight="1">
      <c r="A732" s="761"/>
      <c r="B732" s="762"/>
      <c r="C732" s="1702"/>
      <c r="D732" s="1703"/>
      <c r="E732" s="75" t="s">
        <v>96</v>
      </c>
      <c r="F732" s="60"/>
      <c r="G732" s="97" t="e">
        <f t="shared" si="147"/>
        <v>#DIV/0!</v>
      </c>
      <c r="H732" s="56"/>
      <c r="I732" s="56"/>
      <c r="J732" s="56"/>
      <c r="R732" s="1455"/>
      <c r="S732" s="1456"/>
      <c r="T732" s="1456"/>
      <c r="U732" s="1456"/>
      <c r="V732" s="1456"/>
      <c r="W732" s="1456"/>
      <c r="X732" s="1456"/>
      <c r="Y732" s="1456"/>
      <c r="Z732" s="1456"/>
      <c r="AA732" s="1456"/>
      <c r="AB732" s="1456"/>
      <c r="AC732" s="1456"/>
      <c r="AD732" s="1456"/>
      <c r="AE732" s="1456"/>
      <c r="AF732" s="1456"/>
    </row>
    <row r="733" spans="1:32" s="48" customFormat="1" ht="17.100000000000001" hidden="1" customHeight="1">
      <c r="A733" s="761"/>
      <c r="B733" s="762"/>
      <c r="C733" s="1702"/>
      <c r="D733" s="1703"/>
      <c r="E733" s="75" t="s">
        <v>96</v>
      </c>
      <c r="F733" s="60"/>
      <c r="G733" s="97" t="e">
        <f t="shared" si="147"/>
        <v>#DIV/0!</v>
      </c>
      <c r="H733" s="56"/>
      <c r="I733" s="56"/>
      <c r="J733" s="56"/>
      <c r="R733" s="1455"/>
      <c r="S733" s="1456"/>
      <c r="T733" s="1456"/>
      <c r="U733" s="1456"/>
      <c r="V733" s="1456"/>
      <c r="W733" s="1456"/>
      <c r="X733" s="1456"/>
      <c r="Y733" s="1456"/>
      <c r="Z733" s="1456"/>
      <c r="AA733" s="1456"/>
      <c r="AB733" s="1456"/>
      <c r="AC733" s="1456"/>
      <c r="AD733" s="1456"/>
      <c r="AE733" s="1456"/>
      <c r="AF733" s="1456"/>
    </row>
    <row r="734" spans="1:32" s="48" customFormat="1" ht="17.100000000000001" hidden="1" customHeight="1">
      <c r="A734" s="761"/>
      <c r="B734" s="762"/>
      <c r="C734" s="1702"/>
      <c r="D734" s="1703"/>
      <c r="E734" s="75" t="s">
        <v>96</v>
      </c>
      <c r="F734" s="60"/>
      <c r="G734" s="97" t="e">
        <f t="shared" si="147"/>
        <v>#DIV/0!</v>
      </c>
      <c r="H734" s="56"/>
      <c r="I734" s="56"/>
      <c r="J734" s="56"/>
      <c r="R734" s="1455"/>
      <c r="S734" s="1456"/>
      <c r="T734" s="1456"/>
      <c r="U734" s="1456"/>
      <c r="V734" s="1456"/>
      <c r="W734" s="1456"/>
      <c r="X734" s="1456"/>
      <c r="Y734" s="1456"/>
      <c r="Z734" s="1456"/>
      <c r="AA734" s="1456"/>
      <c r="AB734" s="1456"/>
      <c r="AC734" s="1456"/>
      <c r="AD734" s="1456"/>
      <c r="AE734" s="1456"/>
      <c r="AF734" s="1456"/>
    </row>
    <row r="735" spans="1:32" s="48" customFormat="1" ht="17.100000000000001" hidden="1" customHeight="1">
      <c r="A735" s="761"/>
      <c r="B735" s="762"/>
      <c r="C735" s="1702"/>
      <c r="D735" s="1703"/>
      <c r="E735" s="75" t="s">
        <v>96</v>
      </c>
      <c r="F735" s="60"/>
      <c r="G735" s="97" t="e">
        <f t="shared" si="147"/>
        <v>#DIV/0!</v>
      </c>
      <c r="H735" s="56"/>
      <c r="I735" s="56"/>
      <c r="J735" s="56"/>
      <c r="R735" s="1455"/>
      <c r="S735" s="1456"/>
      <c r="T735" s="1456"/>
      <c r="U735" s="1456"/>
      <c r="V735" s="1456"/>
      <c r="W735" s="1456"/>
      <c r="X735" s="1456"/>
      <c r="Y735" s="1456"/>
      <c r="Z735" s="1456"/>
      <c r="AA735" s="1456"/>
      <c r="AB735" s="1456"/>
      <c r="AC735" s="1456"/>
      <c r="AD735" s="1456"/>
      <c r="AE735" s="1456"/>
      <c r="AF735" s="1456"/>
    </row>
    <row r="736" spans="1:32" s="48" customFormat="1" ht="17.100000000000001" hidden="1" customHeight="1">
      <c r="A736" s="761"/>
      <c r="B736" s="762"/>
      <c r="C736" s="1702"/>
      <c r="D736" s="1703"/>
      <c r="E736" s="75" t="s">
        <v>96</v>
      </c>
      <c r="F736" s="60"/>
      <c r="G736" s="97" t="e">
        <f t="shared" si="147"/>
        <v>#DIV/0!</v>
      </c>
      <c r="H736" s="56"/>
      <c r="I736" s="56"/>
      <c r="J736" s="56"/>
      <c r="R736" s="1455"/>
      <c r="S736" s="1456"/>
      <c r="T736" s="1456"/>
      <c r="U736" s="1456"/>
      <c r="V736" s="1456"/>
      <c r="W736" s="1456"/>
      <c r="X736" s="1456"/>
      <c r="Y736" s="1456"/>
      <c r="Z736" s="1456"/>
      <c r="AA736" s="1456"/>
      <c r="AB736" s="1456"/>
      <c r="AC736" s="1456"/>
      <c r="AD736" s="1456"/>
      <c r="AE736" s="1456"/>
      <c r="AF736" s="1456"/>
    </row>
    <row r="737" spans="1:32" s="48" customFormat="1" ht="17.100000000000001" hidden="1" customHeight="1">
      <c r="A737" s="761"/>
      <c r="B737" s="762"/>
      <c r="C737" s="1702"/>
      <c r="D737" s="1703"/>
      <c r="E737" s="75" t="s">
        <v>96</v>
      </c>
      <c r="F737" s="60"/>
      <c r="G737" s="97" t="e">
        <f t="shared" si="147"/>
        <v>#DIV/0!</v>
      </c>
      <c r="H737" s="56"/>
      <c r="I737" s="56"/>
      <c r="J737" s="56"/>
      <c r="R737" s="1455"/>
      <c r="S737" s="1456"/>
      <c r="T737" s="1456"/>
      <c r="U737" s="1456"/>
      <c r="V737" s="1456"/>
      <c r="W737" s="1456"/>
      <c r="X737" s="1456"/>
      <c r="Y737" s="1456"/>
      <c r="Z737" s="1456"/>
      <c r="AA737" s="1456"/>
      <c r="AB737" s="1456"/>
      <c r="AC737" s="1456"/>
      <c r="AD737" s="1456"/>
      <c r="AE737" s="1456"/>
      <c r="AF737" s="1456"/>
    </row>
    <row r="738" spans="1:32" s="48" customFormat="1" ht="17.100000000000001" hidden="1" customHeight="1">
      <c r="A738" s="761"/>
      <c r="B738" s="762"/>
      <c r="C738" s="1702"/>
      <c r="D738" s="1703"/>
      <c r="E738" s="75" t="s">
        <v>96</v>
      </c>
      <c r="F738" s="60"/>
      <c r="G738" s="97" t="e">
        <f t="shared" si="147"/>
        <v>#DIV/0!</v>
      </c>
      <c r="H738" s="56"/>
      <c r="I738" s="56"/>
      <c r="J738" s="56"/>
      <c r="R738" s="1455"/>
      <c r="S738" s="1456"/>
      <c r="T738" s="1456"/>
      <c r="U738" s="1456"/>
      <c r="V738" s="1456"/>
      <c r="W738" s="1456"/>
      <c r="X738" s="1456"/>
      <c r="Y738" s="1456"/>
      <c r="Z738" s="1456"/>
      <c r="AA738" s="1456"/>
      <c r="AB738" s="1456"/>
      <c r="AC738" s="1456"/>
      <c r="AD738" s="1456"/>
      <c r="AE738" s="1456"/>
      <c r="AF738" s="1456"/>
    </row>
    <row r="739" spans="1:32" s="48" customFormat="1" ht="17.100000000000001" hidden="1" customHeight="1">
      <c r="A739" s="761"/>
      <c r="B739" s="762"/>
      <c r="C739" s="1702"/>
      <c r="D739" s="1703"/>
      <c r="E739" s="75" t="s">
        <v>96</v>
      </c>
      <c r="F739" s="60"/>
      <c r="G739" s="97" t="e">
        <f t="shared" si="147"/>
        <v>#DIV/0!</v>
      </c>
      <c r="H739" s="56"/>
      <c r="I739" s="56"/>
      <c r="J739" s="56"/>
      <c r="R739" s="1455"/>
      <c r="S739" s="1456"/>
      <c r="T739" s="1456"/>
      <c r="U739" s="1456"/>
      <c r="V739" s="1456"/>
      <c r="W739" s="1456"/>
      <c r="X739" s="1456"/>
      <c r="Y739" s="1456"/>
      <c r="Z739" s="1456"/>
      <c r="AA739" s="1456"/>
      <c r="AB739" s="1456"/>
      <c r="AC739" s="1456"/>
      <c r="AD739" s="1456"/>
      <c r="AE739" s="1456"/>
      <c r="AF739" s="1456"/>
    </row>
    <row r="740" spans="1:32" s="48" customFormat="1" ht="17.100000000000001" hidden="1" customHeight="1">
      <c r="A740" s="761"/>
      <c r="B740" s="762"/>
      <c r="C740" s="1702"/>
      <c r="D740" s="1703"/>
      <c r="E740" s="75" t="s">
        <v>96</v>
      </c>
      <c r="F740" s="60"/>
      <c r="G740" s="97" t="e">
        <f t="shared" si="147"/>
        <v>#DIV/0!</v>
      </c>
      <c r="H740" s="56"/>
      <c r="I740" s="56"/>
      <c r="J740" s="56"/>
      <c r="R740" s="1455"/>
      <c r="S740" s="1456"/>
      <c r="T740" s="1456"/>
      <c r="U740" s="1456"/>
      <c r="V740" s="1456"/>
      <c r="W740" s="1456"/>
      <c r="X740" s="1456"/>
      <c r="Y740" s="1456"/>
      <c r="Z740" s="1456"/>
      <c r="AA740" s="1456"/>
      <c r="AB740" s="1456"/>
      <c r="AC740" s="1456"/>
      <c r="AD740" s="1456"/>
      <c r="AE740" s="1456"/>
      <c r="AF740" s="1456"/>
    </row>
    <row r="741" spans="1:32" s="48" customFormat="1" ht="17.100000000000001" hidden="1" customHeight="1">
      <c r="A741" s="761"/>
      <c r="B741" s="762"/>
      <c r="C741" s="1702"/>
      <c r="D741" s="1703"/>
      <c r="E741" s="75" t="s">
        <v>96</v>
      </c>
      <c r="F741" s="60"/>
      <c r="G741" s="97" t="e">
        <f t="shared" si="147"/>
        <v>#DIV/0!</v>
      </c>
      <c r="H741" s="56"/>
      <c r="I741" s="56"/>
      <c r="J741" s="56"/>
      <c r="R741" s="1455"/>
      <c r="S741" s="1456"/>
      <c r="T741" s="1456"/>
      <c r="U741" s="1456"/>
      <c r="V741" s="1456"/>
      <c r="W741" s="1456"/>
      <c r="X741" s="1456"/>
      <c r="Y741" s="1456"/>
      <c r="Z741" s="1456"/>
      <c r="AA741" s="1456"/>
      <c r="AB741" s="1456"/>
      <c r="AC741" s="1456"/>
      <c r="AD741" s="1456"/>
      <c r="AE741" s="1456"/>
      <c r="AF741" s="1456"/>
    </row>
    <row r="742" spans="1:32" s="48" customFormat="1" ht="17.100000000000001" hidden="1" customHeight="1">
      <c r="A742" s="761"/>
      <c r="B742" s="762"/>
      <c r="C742" s="1702"/>
      <c r="D742" s="1703"/>
      <c r="E742" s="75" t="s">
        <v>96</v>
      </c>
      <c r="F742" s="60"/>
      <c r="G742" s="97" t="e">
        <f t="shared" si="147"/>
        <v>#DIV/0!</v>
      </c>
      <c r="H742" s="56"/>
      <c r="I742" s="56"/>
      <c r="J742" s="56"/>
      <c r="R742" s="1455"/>
      <c r="S742" s="1456"/>
      <c r="T742" s="1456"/>
      <c r="U742" s="1456"/>
      <c r="V742" s="1456"/>
      <c r="W742" s="1456"/>
      <c r="X742" s="1456"/>
      <c r="Y742" s="1456"/>
      <c r="Z742" s="1456"/>
      <c r="AA742" s="1456"/>
      <c r="AB742" s="1456"/>
      <c r="AC742" s="1456"/>
      <c r="AD742" s="1456"/>
      <c r="AE742" s="1456"/>
      <c r="AF742" s="1456"/>
    </row>
    <row r="743" spans="1:32" s="48" customFormat="1" ht="17.100000000000001" hidden="1" customHeight="1">
      <c r="A743" s="761"/>
      <c r="B743" s="762"/>
      <c r="C743" s="1702"/>
      <c r="D743" s="1703"/>
      <c r="E743" s="75" t="s">
        <v>96</v>
      </c>
      <c r="F743" s="60"/>
      <c r="G743" s="97" t="e">
        <f t="shared" si="147"/>
        <v>#DIV/0!</v>
      </c>
      <c r="H743" s="56"/>
      <c r="I743" s="56"/>
      <c r="J743" s="56"/>
      <c r="R743" s="1455"/>
      <c r="S743" s="1456"/>
      <c r="T743" s="1456"/>
      <c r="U743" s="1456"/>
      <c r="V743" s="1456"/>
      <c r="W743" s="1456"/>
      <c r="X743" s="1456"/>
      <c r="Y743" s="1456"/>
      <c r="Z743" s="1456"/>
      <c r="AA743" s="1456"/>
      <c r="AB743" s="1456"/>
      <c r="AC743" s="1456"/>
      <c r="AD743" s="1456"/>
      <c r="AE743" s="1456"/>
      <c r="AF743" s="1456"/>
    </row>
    <row r="744" spans="1:32" s="48" customFormat="1" ht="17.100000000000001" hidden="1" customHeight="1">
      <c r="A744" s="761"/>
      <c r="B744" s="762"/>
      <c r="C744" s="1702"/>
      <c r="D744" s="1703"/>
      <c r="E744" s="75" t="s">
        <v>96</v>
      </c>
      <c r="F744" s="60"/>
      <c r="G744" s="97" t="e">
        <f t="shared" si="147"/>
        <v>#DIV/0!</v>
      </c>
      <c r="H744" s="56"/>
      <c r="I744" s="56"/>
      <c r="J744" s="56"/>
      <c r="R744" s="1455"/>
      <c r="S744" s="1456"/>
      <c r="T744" s="1456"/>
      <c r="U744" s="1456"/>
      <c r="V744" s="1456"/>
      <c r="W744" s="1456"/>
      <c r="X744" s="1456"/>
      <c r="Y744" s="1456"/>
      <c r="Z744" s="1456"/>
      <c r="AA744" s="1456"/>
      <c r="AB744" s="1456"/>
      <c r="AC744" s="1456"/>
      <c r="AD744" s="1456"/>
      <c r="AE744" s="1456"/>
      <c r="AF744" s="1456"/>
    </row>
    <row r="745" spans="1:32" s="48" customFormat="1" ht="17.100000000000001" hidden="1" customHeight="1">
      <c r="A745" s="761"/>
      <c r="B745" s="762"/>
      <c r="C745" s="1702"/>
      <c r="D745" s="1703"/>
      <c r="E745" s="75" t="s">
        <v>96</v>
      </c>
      <c r="F745" s="60"/>
      <c r="G745" s="97" t="e">
        <f t="shared" si="147"/>
        <v>#DIV/0!</v>
      </c>
      <c r="H745" s="56"/>
      <c r="I745" s="56"/>
      <c r="J745" s="56"/>
      <c r="R745" s="1455"/>
      <c r="S745" s="1456"/>
      <c r="T745" s="1456"/>
      <c r="U745" s="1456"/>
      <c r="V745" s="1456"/>
      <c r="W745" s="1456"/>
      <c r="X745" s="1456"/>
      <c r="Y745" s="1456"/>
      <c r="Z745" s="1456"/>
      <c r="AA745" s="1456"/>
      <c r="AB745" s="1456"/>
      <c r="AC745" s="1456"/>
      <c r="AD745" s="1456"/>
      <c r="AE745" s="1456"/>
      <c r="AF745" s="1456"/>
    </row>
    <row r="746" spans="1:32" s="48" customFormat="1" ht="17.100000000000001" hidden="1" customHeight="1">
      <c r="A746" s="761"/>
      <c r="B746" s="762"/>
      <c r="C746" s="1702"/>
      <c r="D746" s="1703"/>
      <c r="E746" s="75" t="s">
        <v>96</v>
      </c>
      <c r="F746" s="60"/>
      <c r="G746" s="97" t="e">
        <f t="shared" si="147"/>
        <v>#DIV/0!</v>
      </c>
      <c r="H746" s="56"/>
      <c r="I746" s="56"/>
      <c r="J746" s="56"/>
      <c r="R746" s="1455"/>
      <c r="S746" s="1456"/>
      <c r="T746" s="1456"/>
      <c r="U746" s="1456"/>
      <c r="V746" s="1456"/>
      <c r="W746" s="1456"/>
      <c r="X746" s="1456"/>
      <c r="Y746" s="1456"/>
      <c r="Z746" s="1456"/>
      <c r="AA746" s="1456"/>
      <c r="AB746" s="1456"/>
      <c r="AC746" s="1456"/>
      <c r="AD746" s="1456"/>
      <c r="AE746" s="1456"/>
      <c r="AF746" s="1456"/>
    </row>
    <row r="747" spans="1:32" s="48" customFormat="1" ht="17.100000000000001" hidden="1" customHeight="1">
      <c r="A747" s="761"/>
      <c r="B747" s="762"/>
      <c r="C747" s="1702"/>
      <c r="D747" s="1703"/>
      <c r="E747" s="75" t="s">
        <v>96</v>
      </c>
      <c r="F747" s="60"/>
      <c r="G747" s="97" t="e">
        <f t="shared" si="147"/>
        <v>#DIV/0!</v>
      </c>
      <c r="H747" s="56"/>
      <c r="I747" s="56"/>
      <c r="J747" s="56"/>
      <c r="R747" s="1455"/>
      <c r="S747" s="1456"/>
      <c r="T747" s="1456"/>
      <c r="U747" s="1456"/>
      <c r="V747" s="1456"/>
      <c r="W747" s="1456"/>
      <c r="X747" s="1456"/>
      <c r="Y747" s="1456"/>
      <c r="Z747" s="1456"/>
      <c r="AA747" s="1456"/>
      <c r="AB747" s="1456"/>
      <c r="AC747" s="1456"/>
      <c r="AD747" s="1456"/>
      <c r="AE747" s="1456"/>
      <c r="AF747" s="1456"/>
    </row>
    <row r="748" spans="1:32" s="48" customFormat="1" ht="17.100000000000001" hidden="1" customHeight="1">
      <c r="A748" s="761"/>
      <c r="B748" s="762"/>
      <c r="C748" s="1702"/>
      <c r="D748" s="1703"/>
      <c r="E748" s="75" t="s">
        <v>96</v>
      </c>
      <c r="F748" s="60"/>
      <c r="G748" s="97" t="e">
        <f t="shared" si="147"/>
        <v>#DIV/0!</v>
      </c>
      <c r="H748" s="56"/>
      <c r="I748" s="56"/>
      <c r="J748" s="56"/>
      <c r="R748" s="1455"/>
      <c r="S748" s="1456"/>
      <c r="T748" s="1456"/>
      <c r="U748" s="1456"/>
      <c r="V748" s="1456"/>
      <c r="W748" s="1456"/>
      <c r="X748" s="1456"/>
      <c r="Y748" s="1456"/>
      <c r="Z748" s="1456"/>
      <c r="AA748" s="1456"/>
      <c r="AB748" s="1456"/>
      <c r="AC748" s="1456"/>
      <c r="AD748" s="1456"/>
      <c r="AE748" s="1456"/>
      <c r="AF748" s="1456"/>
    </row>
    <row r="749" spans="1:32" s="48" customFormat="1" ht="17.100000000000001" hidden="1" customHeight="1">
      <c r="A749" s="761"/>
      <c r="B749" s="762"/>
      <c r="C749" s="1702"/>
      <c r="D749" s="1703"/>
      <c r="E749" s="75" t="s">
        <v>96</v>
      </c>
      <c r="F749" s="60"/>
      <c r="G749" s="97" t="e">
        <f t="shared" si="147"/>
        <v>#DIV/0!</v>
      </c>
      <c r="H749" s="56"/>
      <c r="I749" s="56"/>
      <c r="J749" s="56"/>
      <c r="R749" s="1455"/>
      <c r="S749" s="1456"/>
      <c r="T749" s="1456"/>
      <c r="U749" s="1456"/>
      <c r="V749" s="1456"/>
      <c r="W749" s="1456"/>
      <c r="X749" s="1456"/>
      <c r="Y749" s="1456"/>
      <c r="Z749" s="1456"/>
      <c r="AA749" s="1456"/>
      <c r="AB749" s="1456"/>
      <c r="AC749" s="1456"/>
      <c r="AD749" s="1456"/>
      <c r="AE749" s="1456"/>
      <c r="AF749" s="1456"/>
    </row>
    <row r="750" spans="1:32" s="48" customFormat="1" ht="17.100000000000001" hidden="1" customHeight="1">
      <c r="A750" s="761"/>
      <c r="B750" s="762"/>
      <c r="C750" s="1702"/>
      <c r="D750" s="1703"/>
      <c r="E750" s="75" t="s">
        <v>96</v>
      </c>
      <c r="F750" s="60"/>
      <c r="G750" s="97" t="e">
        <f t="shared" si="147"/>
        <v>#DIV/0!</v>
      </c>
      <c r="H750" s="56"/>
      <c r="I750" s="56"/>
      <c r="J750" s="56"/>
      <c r="R750" s="1455"/>
      <c r="S750" s="1456"/>
      <c r="T750" s="1456"/>
      <c r="U750" s="1456"/>
      <c r="V750" s="1456"/>
      <c r="W750" s="1456"/>
      <c r="X750" s="1456"/>
      <c r="Y750" s="1456"/>
      <c r="Z750" s="1456"/>
      <c r="AA750" s="1456"/>
      <c r="AB750" s="1456"/>
      <c r="AC750" s="1456"/>
      <c r="AD750" s="1456"/>
      <c r="AE750" s="1456"/>
      <c r="AF750" s="1456"/>
    </row>
    <row r="751" spans="1:32" s="48" customFormat="1" ht="17.100000000000001" hidden="1" customHeight="1">
      <c r="A751" s="761"/>
      <c r="B751" s="762"/>
      <c r="C751" s="1702"/>
      <c r="D751" s="1703"/>
      <c r="E751" s="75" t="s">
        <v>96</v>
      </c>
      <c r="F751" s="60"/>
      <c r="G751" s="97" t="e">
        <f t="shared" si="147"/>
        <v>#DIV/0!</v>
      </c>
      <c r="H751" s="56"/>
      <c r="I751" s="56"/>
      <c r="J751" s="56"/>
      <c r="R751" s="1455"/>
      <c r="S751" s="1456"/>
      <c r="T751" s="1456"/>
      <c r="U751" s="1456"/>
      <c r="V751" s="1456"/>
      <c r="W751" s="1456"/>
      <c r="X751" s="1456"/>
      <c r="Y751" s="1456"/>
      <c r="Z751" s="1456"/>
      <c r="AA751" s="1456"/>
      <c r="AB751" s="1456"/>
      <c r="AC751" s="1456"/>
      <c r="AD751" s="1456"/>
      <c r="AE751" s="1456"/>
      <c r="AF751" s="1456"/>
    </row>
    <row r="752" spans="1:32" s="48" customFormat="1" ht="17.100000000000001" hidden="1" customHeight="1">
      <c r="A752" s="761"/>
      <c r="B752" s="762"/>
      <c r="C752" s="1702"/>
      <c r="D752" s="1703"/>
      <c r="E752" s="75" t="s">
        <v>96</v>
      </c>
      <c r="F752" s="60"/>
      <c r="G752" s="97" t="e">
        <f t="shared" si="147"/>
        <v>#DIV/0!</v>
      </c>
      <c r="H752" s="56"/>
      <c r="I752" s="56"/>
      <c r="J752" s="56"/>
      <c r="R752" s="1455"/>
      <c r="S752" s="1456"/>
      <c r="T752" s="1456"/>
      <c r="U752" s="1456"/>
      <c r="V752" s="1456"/>
      <c r="W752" s="1456"/>
      <c r="X752" s="1456"/>
      <c r="Y752" s="1456"/>
      <c r="Z752" s="1456"/>
      <c r="AA752" s="1456"/>
      <c r="AB752" s="1456"/>
      <c r="AC752" s="1456"/>
      <c r="AD752" s="1456"/>
      <c r="AE752" s="1456"/>
      <c r="AF752" s="1456"/>
    </row>
    <row r="753" spans="1:32" s="48" customFormat="1" ht="17.100000000000001" hidden="1" customHeight="1">
      <c r="A753" s="761"/>
      <c r="B753" s="762"/>
      <c r="C753" s="1702"/>
      <c r="D753" s="1703"/>
      <c r="E753" s="75" t="s">
        <v>96</v>
      </c>
      <c r="F753" s="60"/>
      <c r="G753" s="97" t="e">
        <f t="shared" si="147"/>
        <v>#DIV/0!</v>
      </c>
      <c r="H753" s="56"/>
      <c r="I753" s="56"/>
      <c r="J753" s="56"/>
      <c r="R753" s="1455"/>
      <c r="S753" s="1456"/>
      <c r="T753" s="1456"/>
      <c r="U753" s="1456"/>
      <c r="V753" s="1456"/>
      <c r="W753" s="1456"/>
      <c r="X753" s="1456"/>
      <c r="Y753" s="1456"/>
      <c r="Z753" s="1456"/>
      <c r="AA753" s="1456"/>
      <c r="AB753" s="1456"/>
      <c r="AC753" s="1456"/>
      <c r="AD753" s="1456"/>
      <c r="AE753" s="1456"/>
      <c r="AF753" s="1456"/>
    </row>
    <row r="754" spans="1:32" s="48" customFormat="1" ht="17.100000000000001" hidden="1" customHeight="1">
      <c r="A754" s="761"/>
      <c r="B754" s="762"/>
      <c r="C754" s="1702"/>
      <c r="D754" s="1703"/>
      <c r="E754" s="75" t="s">
        <v>96</v>
      </c>
      <c r="F754" s="60"/>
      <c r="G754" s="97" t="e">
        <f t="shared" si="147"/>
        <v>#DIV/0!</v>
      </c>
      <c r="H754" s="56"/>
      <c r="I754" s="56"/>
      <c r="J754" s="56"/>
      <c r="R754" s="1455"/>
      <c r="S754" s="1456"/>
      <c r="T754" s="1456"/>
      <c r="U754" s="1456"/>
      <c r="V754" s="1456"/>
      <c r="W754" s="1456"/>
      <c r="X754" s="1456"/>
      <c r="Y754" s="1456"/>
      <c r="Z754" s="1456"/>
      <c r="AA754" s="1456"/>
      <c r="AB754" s="1456"/>
      <c r="AC754" s="1456"/>
      <c r="AD754" s="1456"/>
      <c r="AE754" s="1456"/>
      <c r="AF754" s="1456"/>
    </row>
    <row r="755" spans="1:32" s="48" customFormat="1" ht="17.100000000000001" hidden="1" customHeight="1">
      <c r="A755" s="761"/>
      <c r="B755" s="762"/>
      <c r="C755" s="1702"/>
      <c r="D755" s="1703"/>
      <c r="E755" s="75" t="s">
        <v>96</v>
      </c>
      <c r="F755" s="60"/>
      <c r="G755" s="97" t="e">
        <f t="shared" si="147"/>
        <v>#DIV/0!</v>
      </c>
      <c r="H755" s="56"/>
      <c r="I755" s="56"/>
      <c r="J755" s="56"/>
      <c r="R755" s="1455"/>
      <c r="S755" s="1456"/>
      <c r="T755" s="1456"/>
      <c r="U755" s="1456"/>
      <c r="V755" s="1456"/>
      <c r="W755" s="1456"/>
      <c r="X755" s="1456"/>
      <c r="Y755" s="1456"/>
      <c r="Z755" s="1456"/>
      <c r="AA755" s="1456"/>
      <c r="AB755" s="1456"/>
      <c r="AC755" s="1456"/>
      <c r="AD755" s="1456"/>
      <c r="AE755" s="1456"/>
      <c r="AF755" s="1456"/>
    </row>
    <row r="756" spans="1:32" s="48" customFormat="1" ht="17.100000000000001" hidden="1" customHeight="1">
      <c r="A756" s="761"/>
      <c r="B756" s="762"/>
      <c r="C756" s="1702"/>
      <c r="D756" s="1703"/>
      <c r="E756" s="75" t="s">
        <v>96</v>
      </c>
      <c r="F756" s="60"/>
      <c r="G756" s="97" t="e">
        <f t="shared" si="147"/>
        <v>#DIV/0!</v>
      </c>
      <c r="H756" s="56"/>
      <c r="I756" s="56"/>
      <c r="J756" s="56"/>
      <c r="R756" s="1455"/>
      <c r="S756" s="1456"/>
      <c r="T756" s="1456"/>
      <c r="U756" s="1456"/>
      <c r="V756" s="1456"/>
      <c r="W756" s="1456"/>
      <c r="X756" s="1456"/>
      <c r="Y756" s="1456"/>
      <c r="Z756" s="1456"/>
      <c r="AA756" s="1456"/>
      <c r="AB756" s="1456"/>
      <c r="AC756" s="1456"/>
      <c r="AD756" s="1456"/>
      <c r="AE756" s="1456"/>
      <c r="AF756" s="1456"/>
    </row>
    <row r="757" spans="1:32" s="48" customFormat="1" ht="17.100000000000001" hidden="1" customHeight="1">
      <c r="A757" s="761"/>
      <c r="B757" s="762"/>
      <c r="C757" s="1702"/>
      <c r="D757" s="1703"/>
      <c r="E757" s="75" t="s">
        <v>96</v>
      </c>
      <c r="F757" s="60"/>
      <c r="G757" s="97" t="e">
        <f t="shared" si="147"/>
        <v>#DIV/0!</v>
      </c>
      <c r="H757" s="56"/>
      <c r="I757" s="56"/>
      <c r="J757" s="56"/>
      <c r="R757" s="1455"/>
      <c r="S757" s="1456"/>
      <c r="T757" s="1456"/>
      <c r="U757" s="1456"/>
      <c r="V757" s="1456"/>
      <c r="W757" s="1456"/>
      <c r="X757" s="1456"/>
      <c r="Y757" s="1456"/>
      <c r="Z757" s="1456"/>
      <c r="AA757" s="1456"/>
      <c r="AB757" s="1456"/>
      <c r="AC757" s="1456"/>
      <c r="AD757" s="1456"/>
      <c r="AE757" s="1456"/>
      <c r="AF757" s="1456"/>
    </row>
    <row r="758" spans="1:32" s="48" customFormat="1" ht="17.100000000000001" hidden="1" customHeight="1">
      <c r="A758" s="761"/>
      <c r="B758" s="762"/>
      <c r="C758" s="1702"/>
      <c r="D758" s="1703"/>
      <c r="E758" s="75" t="s">
        <v>96</v>
      </c>
      <c r="F758" s="60"/>
      <c r="G758" s="97" t="e">
        <f t="shared" si="147"/>
        <v>#DIV/0!</v>
      </c>
      <c r="H758" s="56"/>
      <c r="I758" s="56"/>
      <c r="J758" s="56"/>
      <c r="R758" s="1455"/>
      <c r="S758" s="1456"/>
      <c r="T758" s="1456"/>
      <c r="U758" s="1456"/>
      <c r="V758" s="1456"/>
      <c r="W758" s="1456"/>
      <c r="X758" s="1456"/>
      <c r="Y758" s="1456"/>
      <c r="Z758" s="1456"/>
      <c r="AA758" s="1456"/>
      <c r="AB758" s="1456"/>
      <c r="AC758" s="1456"/>
      <c r="AD758" s="1456"/>
      <c r="AE758" s="1456"/>
      <c r="AF758" s="1456"/>
    </row>
    <row r="759" spans="1:32" s="48" customFormat="1" ht="17.100000000000001" hidden="1" customHeight="1">
      <c r="A759" s="761"/>
      <c r="B759" s="762"/>
      <c r="C759" s="1702"/>
      <c r="D759" s="1703"/>
      <c r="E759" s="75" t="s">
        <v>96</v>
      </c>
      <c r="F759" s="60"/>
      <c r="G759" s="97" t="e">
        <f t="shared" si="147"/>
        <v>#DIV/0!</v>
      </c>
      <c r="H759" s="56"/>
      <c r="I759" s="56"/>
      <c r="J759" s="56"/>
      <c r="R759" s="1455"/>
      <c r="S759" s="1456"/>
      <c r="T759" s="1456"/>
      <c r="U759" s="1456"/>
      <c r="V759" s="1456"/>
      <c r="W759" s="1456"/>
      <c r="X759" s="1456"/>
      <c r="Y759" s="1456"/>
      <c r="Z759" s="1456"/>
      <c r="AA759" s="1456"/>
      <c r="AB759" s="1456"/>
      <c r="AC759" s="1456"/>
      <c r="AD759" s="1456"/>
      <c r="AE759" s="1456"/>
      <c r="AF759" s="1456"/>
    </row>
    <row r="760" spans="1:32" s="48" customFormat="1" ht="17.100000000000001" hidden="1" customHeight="1">
      <c r="A760" s="761"/>
      <c r="B760" s="762"/>
      <c r="C760" s="1702"/>
      <c r="D760" s="1703"/>
      <c r="E760" s="75" t="s">
        <v>96</v>
      </c>
      <c r="F760" s="60"/>
      <c r="G760" s="97" t="e">
        <f t="shared" si="147"/>
        <v>#DIV/0!</v>
      </c>
      <c r="H760" s="56"/>
      <c r="I760" s="56"/>
      <c r="J760" s="56"/>
      <c r="R760" s="1455"/>
      <c r="S760" s="1456"/>
      <c r="T760" s="1456"/>
      <c r="U760" s="1456"/>
      <c r="V760" s="1456"/>
      <c r="W760" s="1456"/>
      <c r="X760" s="1456"/>
      <c r="Y760" s="1456"/>
      <c r="Z760" s="1456"/>
      <c r="AA760" s="1456"/>
      <c r="AB760" s="1456"/>
      <c r="AC760" s="1456"/>
      <c r="AD760" s="1456"/>
      <c r="AE760" s="1456"/>
      <c r="AF760" s="1456"/>
    </row>
    <row r="761" spans="1:32" s="48" customFormat="1" ht="17.100000000000001" hidden="1" customHeight="1">
      <c r="A761" s="761"/>
      <c r="B761" s="762"/>
      <c r="C761" s="1702"/>
      <c r="D761" s="1703"/>
      <c r="E761" s="75" t="s">
        <v>96</v>
      </c>
      <c r="F761" s="60"/>
      <c r="G761" s="97" t="e">
        <f t="shared" si="147"/>
        <v>#DIV/0!</v>
      </c>
      <c r="H761" s="56"/>
      <c r="I761" s="56"/>
      <c r="J761" s="56"/>
      <c r="R761" s="1455"/>
      <c r="S761" s="1456"/>
      <c r="T761" s="1456"/>
      <c r="U761" s="1456"/>
      <c r="V761" s="1456"/>
      <c r="W761" s="1456"/>
      <c r="X761" s="1456"/>
      <c r="Y761" s="1456"/>
      <c r="Z761" s="1456"/>
      <c r="AA761" s="1456"/>
      <c r="AB761" s="1456"/>
      <c r="AC761" s="1456"/>
      <c r="AD761" s="1456"/>
      <c r="AE761" s="1456"/>
      <c r="AF761" s="1456"/>
    </row>
    <row r="762" spans="1:32" s="48" customFormat="1" ht="17.100000000000001" hidden="1" customHeight="1">
      <c r="A762" s="761"/>
      <c r="B762" s="762"/>
      <c r="C762" s="1702"/>
      <c r="D762" s="1703"/>
      <c r="E762" s="75" t="s">
        <v>96</v>
      </c>
      <c r="F762" s="60"/>
      <c r="G762" s="97" t="e">
        <f t="shared" si="147"/>
        <v>#DIV/0!</v>
      </c>
      <c r="H762" s="56"/>
      <c r="I762" s="56"/>
      <c r="J762" s="56"/>
      <c r="R762" s="1455"/>
      <c r="S762" s="1456"/>
      <c r="T762" s="1456"/>
      <c r="U762" s="1456"/>
      <c r="V762" s="1456"/>
      <c r="W762" s="1456"/>
      <c r="X762" s="1456"/>
      <c r="Y762" s="1456"/>
      <c r="Z762" s="1456"/>
      <c r="AA762" s="1456"/>
      <c r="AB762" s="1456"/>
      <c r="AC762" s="1456"/>
      <c r="AD762" s="1456"/>
      <c r="AE762" s="1456"/>
      <c r="AF762" s="1456"/>
    </row>
    <row r="763" spans="1:32" s="48" customFormat="1" ht="17.100000000000001" hidden="1" customHeight="1">
      <c r="A763" s="761"/>
      <c r="B763" s="762"/>
      <c r="C763" s="1702"/>
      <c r="D763" s="1703"/>
      <c r="E763" s="75" t="s">
        <v>96</v>
      </c>
      <c r="F763" s="60"/>
      <c r="G763" s="97" t="e">
        <f t="shared" si="147"/>
        <v>#DIV/0!</v>
      </c>
      <c r="H763" s="56"/>
      <c r="I763" s="56"/>
      <c r="J763" s="56"/>
      <c r="R763" s="1455"/>
      <c r="S763" s="1456"/>
      <c r="T763" s="1456"/>
      <c r="U763" s="1456"/>
      <c r="V763" s="1456"/>
      <c r="W763" s="1456"/>
      <c r="X763" s="1456"/>
      <c r="Y763" s="1456"/>
      <c r="Z763" s="1456"/>
      <c r="AA763" s="1456"/>
      <c r="AB763" s="1456"/>
      <c r="AC763" s="1456"/>
      <c r="AD763" s="1456"/>
      <c r="AE763" s="1456"/>
      <c r="AF763" s="1456"/>
    </row>
    <row r="764" spans="1:32" s="48" customFormat="1" ht="17.100000000000001" hidden="1" customHeight="1">
      <c r="A764" s="761"/>
      <c r="B764" s="762"/>
      <c r="C764" s="1702"/>
      <c r="D764" s="1703"/>
      <c r="E764" s="75" t="s">
        <v>96</v>
      </c>
      <c r="F764" s="60"/>
      <c r="G764" s="97" t="e">
        <f t="shared" si="147"/>
        <v>#DIV/0!</v>
      </c>
      <c r="H764" s="56"/>
      <c r="I764" s="56"/>
      <c r="J764" s="56"/>
      <c r="R764" s="1455"/>
      <c r="S764" s="1456"/>
      <c r="T764" s="1456"/>
      <c r="U764" s="1456"/>
      <c r="V764" s="1456"/>
      <c r="W764" s="1456"/>
      <c r="X764" s="1456"/>
      <c r="Y764" s="1456"/>
      <c r="Z764" s="1456"/>
      <c r="AA764" s="1456"/>
      <c r="AB764" s="1456"/>
      <c r="AC764" s="1456"/>
      <c r="AD764" s="1456"/>
      <c r="AE764" s="1456"/>
      <c r="AF764" s="1456"/>
    </row>
    <row r="765" spans="1:32" s="48" customFormat="1" ht="17.100000000000001" hidden="1" customHeight="1">
      <c r="A765" s="761"/>
      <c r="B765" s="762"/>
      <c r="C765" s="1702"/>
      <c r="D765" s="1703"/>
      <c r="E765" s="75" t="s">
        <v>96</v>
      </c>
      <c r="F765" s="60"/>
      <c r="G765" s="97" t="e">
        <f t="shared" si="147"/>
        <v>#DIV/0!</v>
      </c>
      <c r="H765" s="56"/>
      <c r="I765" s="56"/>
      <c r="J765" s="56"/>
      <c r="R765" s="1455"/>
      <c r="S765" s="1456"/>
      <c r="T765" s="1456"/>
      <c r="U765" s="1456"/>
      <c r="V765" s="1456"/>
      <c r="W765" s="1456"/>
      <c r="X765" s="1456"/>
      <c r="Y765" s="1456"/>
      <c r="Z765" s="1456"/>
      <c r="AA765" s="1456"/>
      <c r="AB765" s="1456"/>
      <c r="AC765" s="1456"/>
      <c r="AD765" s="1456"/>
      <c r="AE765" s="1456"/>
      <c r="AF765" s="1456"/>
    </row>
    <row r="766" spans="1:32" s="48" customFormat="1" ht="17.100000000000001" hidden="1" customHeight="1">
      <c r="A766" s="761"/>
      <c r="B766" s="762"/>
      <c r="C766" s="1702"/>
      <c r="D766" s="1703"/>
      <c r="E766" s="75" t="s">
        <v>96</v>
      </c>
      <c r="F766" s="60"/>
      <c r="G766" s="97" t="e">
        <f t="shared" si="147"/>
        <v>#DIV/0!</v>
      </c>
      <c r="H766" s="56"/>
      <c r="I766" s="56"/>
      <c r="J766" s="56"/>
      <c r="R766" s="1455"/>
      <c r="S766" s="1456"/>
      <c r="T766" s="1456"/>
      <c r="U766" s="1456"/>
      <c r="V766" s="1456"/>
      <c r="W766" s="1456"/>
      <c r="X766" s="1456"/>
      <c r="Y766" s="1456"/>
      <c r="Z766" s="1456"/>
      <c r="AA766" s="1456"/>
      <c r="AB766" s="1456"/>
      <c r="AC766" s="1456"/>
      <c r="AD766" s="1456"/>
      <c r="AE766" s="1456"/>
      <c r="AF766" s="1456"/>
    </row>
    <row r="767" spans="1:32" s="48" customFormat="1" ht="17.100000000000001" hidden="1" customHeight="1">
      <c r="A767" s="761"/>
      <c r="B767" s="762"/>
      <c r="C767" s="1702"/>
      <c r="D767" s="1703"/>
      <c r="E767" s="75" t="s">
        <v>96</v>
      </c>
      <c r="F767" s="60"/>
      <c r="G767" s="97" t="e">
        <f t="shared" si="147"/>
        <v>#DIV/0!</v>
      </c>
      <c r="H767" s="56"/>
      <c r="I767" s="56"/>
      <c r="J767" s="56"/>
      <c r="R767" s="1455"/>
      <c r="S767" s="1456"/>
      <c r="T767" s="1456"/>
      <c r="U767" s="1456"/>
      <c r="V767" s="1456"/>
      <c r="W767" s="1456"/>
      <c r="X767" s="1456"/>
      <c r="Y767" s="1456"/>
      <c r="Z767" s="1456"/>
      <c r="AA767" s="1456"/>
      <c r="AB767" s="1456"/>
      <c r="AC767" s="1456"/>
      <c r="AD767" s="1456"/>
      <c r="AE767" s="1456"/>
      <c r="AF767" s="1456"/>
    </row>
    <row r="768" spans="1:32" s="48" customFormat="1" ht="17.100000000000001" hidden="1" customHeight="1">
      <c r="A768" s="761"/>
      <c r="B768" s="762"/>
      <c r="C768" s="1702"/>
      <c r="D768" s="1703"/>
      <c r="E768" s="75" t="s">
        <v>96</v>
      </c>
      <c r="F768" s="60"/>
      <c r="G768" s="97" t="e">
        <f t="shared" si="147"/>
        <v>#DIV/0!</v>
      </c>
      <c r="H768" s="56"/>
      <c r="I768" s="56"/>
      <c r="J768" s="56"/>
      <c r="R768" s="1455"/>
      <c r="S768" s="1456"/>
      <c r="T768" s="1456"/>
      <c r="U768" s="1456"/>
      <c r="V768" s="1456"/>
      <c r="W768" s="1456"/>
      <c r="X768" s="1456"/>
      <c r="Y768" s="1456"/>
      <c r="Z768" s="1456"/>
      <c r="AA768" s="1456"/>
      <c r="AB768" s="1456"/>
      <c r="AC768" s="1456"/>
      <c r="AD768" s="1456"/>
      <c r="AE768" s="1456"/>
      <c r="AF768" s="1456"/>
    </row>
    <row r="769" spans="1:32" s="48" customFormat="1" ht="17.100000000000001" hidden="1" customHeight="1">
      <c r="A769" s="761"/>
      <c r="B769" s="762"/>
      <c r="C769" s="1702"/>
      <c r="D769" s="1703"/>
      <c r="E769" s="75" t="s">
        <v>96</v>
      </c>
      <c r="F769" s="60"/>
      <c r="G769" s="97" t="e">
        <f t="shared" si="147"/>
        <v>#DIV/0!</v>
      </c>
      <c r="H769" s="56"/>
      <c r="I769" s="56"/>
      <c r="J769" s="56"/>
      <c r="R769" s="1455"/>
      <c r="S769" s="1456"/>
      <c r="T769" s="1456"/>
      <c r="U769" s="1456"/>
      <c r="V769" s="1456"/>
      <c r="W769" s="1456"/>
      <c r="X769" s="1456"/>
      <c r="Y769" s="1456"/>
      <c r="Z769" s="1456"/>
      <c r="AA769" s="1456"/>
      <c r="AB769" s="1456"/>
      <c r="AC769" s="1456"/>
      <c r="AD769" s="1456"/>
      <c r="AE769" s="1456"/>
      <c r="AF769" s="1456"/>
    </row>
    <row r="770" spans="1:32" s="48" customFormat="1" ht="17.100000000000001" hidden="1" customHeight="1">
      <c r="A770" s="761"/>
      <c r="B770" s="762"/>
      <c r="C770" s="1702"/>
      <c r="D770" s="1703"/>
      <c r="E770" s="75" t="s">
        <v>96</v>
      </c>
      <c r="F770" s="60"/>
      <c r="G770" s="97" t="e">
        <f t="shared" si="147"/>
        <v>#DIV/0!</v>
      </c>
      <c r="H770" s="56"/>
      <c r="I770" s="56"/>
      <c r="J770" s="56"/>
      <c r="R770" s="1455"/>
      <c r="S770" s="1456"/>
      <c r="T770" s="1456"/>
      <c r="U770" s="1456"/>
      <c r="V770" s="1456"/>
      <c r="W770" s="1456"/>
      <c r="X770" s="1456"/>
      <c r="Y770" s="1456"/>
      <c r="Z770" s="1456"/>
      <c r="AA770" s="1456"/>
      <c r="AB770" s="1456"/>
      <c r="AC770" s="1456"/>
      <c r="AD770" s="1456"/>
      <c r="AE770" s="1456"/>
      <c r="AF770" s="1456"/>
    </row>
    <row r="771" spans="1:32" s="48" customFormat="1" ht="17.100000000000001" hidden="1" customHeight="1">
      <c r="A771" s="761"/>
      <c r="B771" s="762"/>
      <c r="C771" s="1702"/>
      <c r="D771" s="1703"/>
      <c r="E771" s="75" t="s">
        <v>96</v>
      </c>
      <c r="F771" s="60"/>
      <c r="G771" s="97" t="e">
        <f t="shared" si="147"/>
        <v>#DIV/0!</v>
      </c>
      <c r="H771" s="56"/>
      <c r="I771" s="56"/>
      <c r="J771" s="56"/>
      <c r="R771" s="1455"/>
      <c r="S771" s="1456"/>
      <c r="T771" s="1456"/>
      <c r="U771" s="1456"/>
      <c r="V771" s="1456"/>
      <c r="W771" s="1456"/>
      <c r="X771" s="1456"/>
      <c r="Y771" s="1456"/>
      <c r="Z771" s="1456"/>
      <c r="AA771" s="1456"/>
      <c r="AB771" s="1456"/>
      <c r="AC771" s="1456"/>
      <c r="AD771" s="1456"/>
      <c r="AE771" s="1456"/>
      <c r="AF771" s="1456"/>
    </row>
    <row r="772" spans="1:32" s="48" customFormat="1" ht="17.100000000000001" hidden="1" customHeight="1">
      <c r="A772" s="761"/>
      <c r="B772" s="762"/>
      <c r="C772" s="1702"/>
      <c r="D772" s="1703"/>
      <c r="E772" s="75" t="s">
        <v>96</v>
      </c>
      <c r="F772" s="60"/>
      <c r="G772" s="97" t="e">
        <f t="shared" ref="G772:G780" si="148">H772/F772</f>
        <v>#DIV/0!</v>
      </c>
      <c r="H772" s="56"/>
      <c r="I772" s="56"/>
      <c r="J772" s="56"/>
      <c r="R772" s="1455"/>
      <c r="S772" s="1456"/>
      <c r="T772" s="1456"/>
      <c r="U772" s="1456"/>
      <c r="V772" s="1456"/>
      <c r="W772" s="1456"/>
      <c r="X772" s="1456"/>
      <c r="Y772" s="1456"/>
      <c r="Z772" s="1456"/>
      <c r="AA772" s="1456"/>
      <c r="AB772" s="1456"/>
      <c r="AC772" s="1456"/>
      <c r="AD772" s="1456"/>
      <c r="AE772" s="1456"/>
      <c r="AF772" s="1456"/>
    </row>
    <row r="773" spans="1:32" s="48" customFormat="1" ht="17.100000000000001" hidden="1" customHeight="1">
      <c r="A773" s="761"/>
      <c r="B773" s="762"/>
      <c r="C773" s="1702"/>
      <c r="D773" s="1703"/>
      <c r="E773" s="75" t="s">
        <v>96</v>
      </c>
      <c r="F773" s="60"/>
      <c r="G773" s="97" t="e">
        <f t="shared" si="148"/>
        <v>#DIV/0!</v>
      </c>
      <c r="H773" s="56"/>
      <c r="I773" s="56"/>
      <c r="J773" s="56"/>
      <c r="R773" s="1455"/>
      <c r="S773" s="1456"/>
      <c r="T773" s="1456"/>
      <c r="U773" s="1456"/>
      <c r="V773" s="1456"/>
      <c r="W773" s="1456"/>
      <c r="X773" s="1456"/>
      <c r="Y773" s="1456"/>
      <c r="Z773" s="1456"/>
      <c r="AA773" s="1456"/>
      <c r="AB773" s="1456"/>
      <c r="AC773" s="1456"/>
      <c r="AD773" s="1456"/>
      <c r="AE773" s="1456"/>
      <c r="AF773" s="1456"/>
    </row>
    <row r="774" spans="1:32" s="48" customFormat="1" ht="17.100000000000001" hidden="1" customHeight="1">
      <c r="A774" s="761"/>
      <c r="B774" s="762"/>
      <c r="C774" s="1702"/>
      <c r="D774" s="1703"/>
      <c r="E774" s="75" t="s">
        <v>96</v>
      </c>
      <c r="F774" s="60"/>
      <c r="G774" s="97" t="e">
        <f t="shared" si="148"/>
        <v>#DIV/0!</v>
      </c>
      <c r="H774" s="56"/>
      <c r="I774" s="56"/>
      <c r="J774" s="56"/>
      <c r="R774" s="1455"/>
      <c r="S774" s="1456"/>
      <c r="T774" s="1456"/>
      <c r="U774" s="1456"/>
      <c r="V774" s="1456"/>
      <c r="W774" s="1456"/>
      <c r="X774" s="1456"/>
      <c r="Y774" s="1456"/>
      <c r="Z774" s="1456"/>
      <c r="AA774" s="1456"/>
      <c r="AB774" s="1456"/>
      <c r="AC774" s="1456"/>
      <c r="AD774" s="1456"/>
      <c r="AE774" s="1456"/>
      <c r="AF774" s="1456"/>
    </row>
    <row r="775" spans="1:32" s="48" customFormat="1" ht="17.100000000000001" hidden="1" customHeight="1">
      <c r="A775" s="761"/>
      <c r="B775" s="762"/>
      <c r="C775" s="1702"/>
      <c r="D775" s="1703"/>
      <c r="E775" s="75" t="s">
        <v>96</v>
      </c>
      <c r="F775" s="60"/>
      <c r="G775" s="97" t="e">
        <f t="shared" si="148"/>
        <v>#DIV/0!</v>
      </c>
      <c r="H775" s="56"/>
      <c r="I775" s="56"/>
      <c r="J775" s="56"/>
      <c r="R775" s="1455"/>
      <c r="S775" s="1456"/>
      <c r="T775" s="1456"/>
      <c r="U775" s="1456"/>
      <c r="V775" s="1456"/>
      <c r="W775" s="1456"/>
      <c r="X775" s="1456"/>
      <c r="Y775" s="1456"/>
      <c r="Z775" s="1456"/>
      <c r="AA775" s="1456"/>
      <c r="AB775" s="1456"/>
      <c r="AC775" s="1456"/>
      <c r="AD775" s="1456"/>
      <c r="AE775" s="1456"/>
      <c r="AF775" s="1456"/>
    </row>
    <row r="776" spans="1:32" s="48" customFormat="1" ht="17.100000000000001" hidden="1" customHeight="1">
      <c r="A776" s="761"/>
      <c r="B776" s="762"/>
      <c r="C776" s="1702"/>
      <c r="D776" s="1703"/>
      <c r="E776" s="75" t="s">
        <v>96</v>
      </c>
      <c r="F776" s="60"/>
      <c r="G776" s="97" t="e">
        <f t="shared" si="148"/>
        <v>#DIV/0!</v>
      </c>
      <c r="H776" s="56"/>
      <c r="I776" s="56"/>
      <c r="J776" s="56"/>
      <c r="R776" s="1455"/>
      <c r="S776" s="1456"/>
      <c r="T776" s="1456"/>
      <c r="U776" s="1456"/>
      <c r="V776" s="1456"/>
      <c r="W776" s="1456"/>
      <c r="X776" s="1456"/>
      <c r="Y776" s="1456"/>
      <c r="Z776" s="1456"/>
      <c r="AA776" s="1456"/>
      <c r="AB776" s="1456"/>
      <c r="AC776" s="1456"/>
      <c r="AD776" s="1456"/>
      <c r="AE776" s="1456"/>
      <c r="AF776" s="1456"/>
    </row>
    <row r="777" spans="1:32" s="48" customFormat="1" ht="17.100000000000001" hidden="1" customHeight="1">
      <c r="A777" s="761"/>
      <c r="B777" s="762"/>
      <c r="C777" s="1702"/>
      <c r="D777" s="1703"/>
      <c r="E777" s="75" t="s">
        <v>96</v>
      </c>
      <c r="F777" s="60"/>
      <c r="G777" s="97" t="e">
        <f t="shared" si="148"/>
        <v>#DIV/0!</v>
      </c>
      <c r="H777" s="56"/>
      <c r="I777" s="56"/>
      <c r="J777" s="56"/>
      <c r="R777" s="1455"/>
      <c r="S777" s="1456"/>
      <c r="T777" s="1456"/>
      <c r="U777" s="1456"/>
      <c r="V777" s="1456"/>
      <c r="W777" s="1456"/>
      <c r="X777" s="1456"/>
      <c r="Y777" s="1456"/>
      <c r="Z777" s="1456"/>
      <c r="AA777" s="1456"/>
      <c r="AB777" s="1456"/>
      <c r="AC777" s="1456"/>
      <c r="AD777" s="1456"/>
      <c r="AE777" s="1456"/>
      <c r="AF777" s="1456"/>
    </row>
    <row r="778" spans="1:32" s="48" customFormat="1" ht="17.100000000000001" hidden="1" customHeight="1">
      <c r="A778" s="761"/>
      <c r="B778" s="762"/>
      <c r="C778" s="1702"/>
      <c r="D778" s="1703"/>
      <c r="E778" s="75" t="s">
        <v>96</v>
      </c>
      <c r="F778" s="60"/>
      <c r="G778" s="97" t="e">
        <f t="shared" si="148"/>
        <v>#DIV/0!</v>
      </c>
      <c r="H778" s="56"/>
      <c r="I778" s="56"/>
      <c r="J778" s="56"/>
      <c r="R778" s="1455"/>
      <c r="S778" s="1456"/>
      <c r="T778" s="1456"/>
      <c r="U778" s="1456"/>
      <c r="V778" s="1456"/>
      <c r="W778" s="1456"/>
      <c r="X778" s="1456"/>
      <c r="Y778" s="1456"/>
      <c r="Z778" s="1456"/>
      <c r="AA778" s="1456"/>
      <c r="AB778" s="1456"/>
      <c r="AC778" s="1456"/>
      <c r="AD778" s="1456"/>
      <c r="AE778" s="1456"/>
      <c r="AF778" s="1456"/>
    </row>
    <row r="779" spans="1:32" s="48" customFormat="1" ht="17.100000000000001" hidden="1" customHeight="1">
      <c r="A779" s="761"/>
      <c r="B779" s="762"/>
      <c r="C779" s="1702"/>
      <c r="D779" s="1703"/>
      <c r="E779" s="75" t="s">
        <v>96</v>
      </c>
      <c r="F779" s="60"/>
      <c r="G779" s="97" t="e">
        <f t="shared" si="148"/>
        <v>#DIV/0!</v>
      </c>
      <c r="H779" s="56"/>
      <c r="I779" s="56"/>
      <c r="J779" s="56"/>
      <c r="R779" s="1455"/>
      <c r="S779" s="1456"/>
      <c r="T779" s="1456"/>
      <c r="U779" s="1456"/>
      <c r="V779" s="1456"/>
      <c r="W779" s="1456"/>
      <c r="X779" s="1456"/>
      <c r="Y779" s="1456"/>
      <c r="Z779" s="1456"/>
      <c r="AA779" s="1456"/>
      <c r="AB779" s="1456"/>
      <c r="AC779" s="1456"/>
      <c r="AD779" s="1456"/>
      <c r="AE779" s="1456"/>
      <c r="AF779" s="1456"/>
    </row>
    <row r="780" spans="1:32" s="48" customFormat="1" ht="17.100000000000001" hidden="1" customHeight="1">
      <c r="A780" s="761"/>
      <c r="B780" s="762"/>
      <c r="C780" s="1702"/>
      <c r="D780" s="1703"/>
      <c r="E780" s="75" t="s">
        <v>96</v>
      </c>
      <c r="F780" s="60"/>
      <c r="G780" s="97" t="e">
        <f t="shared" si="148"/>
        <v>#DIV/0!</v>
      </c>
      <c r="H780" s="56"/>
      <c r="I780" s="56"/>
      <c r="J780" s="56"/>
      <c r="R780" s="1455"/>
      <c r="S780" s="1456"/>
      <c r="T780" s="1456"/>
      <c r="U780" s="1456"/>
      <c r="V780" s="1456"/>
      <c r="W780" s="1456"/>
      <c r="X780" s="1456"/>
      <c r="Y780" s="1456"/>
      <c r="Z780" s="1456"/>
      <c r="AA780" s="1456"/>
      <c r="AB780" s="1456"/>
      <c r="AC780" s="1456"/>
      <c r="AD780" s="1456"/>
      <c r="AE780" s="1456"/>
      <c r="AF780" s="1456"/>
    </row>
    <row r="781" spans="1:32" s="48" customFormat="1" ht="17.100000000000001" hidden="1" customHeight="1">
      <c r="A781" s="761"/>
      <c r="B781" s="762"/>
      <c r="C781" s="1702"/>
      <c r="D781" s="1703"/>
      <c r="E781" s="75" t="s">
        <v>96</v>
      </c>
      <c r="F781" s="60"/>
      <c r="G781" s="97" t="e">
        <f t="shared" ref="G781" si="149">H781/F781</f>
        <v>#DIV/0!</v>
      </c>
      <c r="H781" s="56"/>
      <c r="I781" s="56"/>
      <c r="J781" s="56"/>
      <c r="R781" s="1455"/>
      <c r="S781" s="1456"/>
      <c r="T781" s="1456"/>
      <c r="U781" s="1456"/>
      <c r="V781" s="1456"/>
      <c r="W781" s="1456"/>
      <c r="X781" s="1456"/>
      <c r="Y781" s="1456"/>
      <c r="Z781" s="1456"/>
      <c r="AA781" s="1456"/>
      <c r="AB781" s="1456"/>
      <c r="AC781" s="1456"/>
      <c r="AD781" s="1456"/>
      <c r="AE781" s="1456"/>
      <c r="AF781" s="1456"/>
    </row>
    <row r="782" spans="1:32" s="48" customFormat="1" ht="17.100000000000001" customHeight="1">
      <c r="A782" s="138"/>
      <c r="B782" s="1706" t="s">
        <v>999</v>
      </c>
      <c r="C782" s="1707"/>
      <c r="D782" s="1708"/>
      <c r="E782" s="1424"/>
      <c r="F782" s="250"/>
      <c r="G782" s="142"/>
      <c r="H782" s="142">
        <f>SUM(H709:H781)</f>
        <v>65000</v>
      </c>
      <c r="I782" s="142">
        <f t="shared" ref="I782:J782" si="150">SUM(I709:I781)</f>
        <v>65000</v>
      </c>
      <c r="J782" s="142">
        <f t="shared" si="150"/>
        <v>65000</v>
      </c>
      <c r="R782" s="1455"/>
      <c r="S782" s="1456"/>
      <c r="T782" s="1456"/>
      <c r="U782" s="1456"/>
      <c r="V782" s="1456"/>
      <c r="W782" s="1456"/>
      <c r="X782" s="1456"/>
      <c r="Y782" s="1456"/>
      <c r="Z782" s="1456"/>
      <c r="AA782" s="1456"/>
      <c r="AB782" s="1456"/>
      <c r="AC782" s="1456"/>
      <c r="AD782" s="1456"/>
      <c r="AE782" s="1456"/>
      <c r="AF782" s="1456"/>
    </row>
    <row r="783" spans="1:32" s="48" customFormat="1" ht="17.100000000000001" customHeight="1">
      <c r="A783" s="1457" t="s">
        <v>1002</v>
      </c>
      <c r="B783" s="749">
        <v>346</v>
      </c>
      <c r="C783" s="1720" t="s">
        <v>602</v>
      </c>
      <c r="D783" s="1721"/>
      <c r="E783" s="746" t="s">
        <v>117</v>
      </c>
      <c r="F783" s="747" t="s">
        <v>117</v>
      </c>
      <c r="G783" s="748" t="s">
        <v>117</v>
      </c>
      <c r="H783" s="748" t="s">
        <v>117</v>
      </c>
      <c r="I783" s="748" t="s">
        <v>117</v>
      </c>
      <c r="J783" s="748" t="s">
        <v>117</v>
      </c>
      <c r="R783" s="1455"/>
      <c r="S783" s="1456"/>
      <c r="T783" s="1456"/>
      <c r="U783" s="1456"/>
      <c r="V783" s="1456"/>
      <c r="W783" s="1456"/>
      <c r="X783" s="1456"/>
      <c r="Y783" s="1456"/>
      <c r="Z783" s="1456"/>
      <c r="AA783" s="1456"/>
      <c r="AB783" s="1456"/>
      <c r="AC783" s="1456"/>
      <c r="AD783" s="1456"/>
      <c r="AE783" s="1456"/>
      <c r="AF783" s="1456"/>
    </row>
    <row r="784" spans="1:32" s="48" customFormat="1" ht="17.100000000000001" customHeight="1">
      <c r="A784" s="1460"/>
      <c r="B784" s="762"/>
      <c r="C784" s="1722" t="s">
        <v>1001</v>
      </c>
      <c r="D784" s="1723"/>
      <c r="E784" s="75" t="s">
        <v>96</v>
      </c>
      <c r="F784" s="90">
        <v>300</v>
      </c>
      <c r="G784" s="124">
        <f t="shared" ref="G784:G844" si="151">H784/F784</f>
        <v>33.333333333333336</v>
      </c>
      <c r="H784" s="56">
        <v>10000</v>
      </c>
      <c r="I784" s="56">
        <v>10000</v>
      </c>
      <c r="J784" s="56">
        <v>10000</v>
      </c>
      <c r="R784" s="1455"/>
      <c r="S784" s="1456"/>
      <c r="T784" s="1456"/>
      <c r="U784" s="1456"/>
      <c r="V784" s="1456"/>
      <c r="W784" s="1456"/>
      <c r="X784" s="1456"/>
      <c r="Y784" s="1456"/>
      <c r="Z784" s="1456"/>
      <c r="AA784" s="1456"/>
      <c r="AB784" s="1456"/>
      <c r="AC784" s="1456"/>
      <c r="AD784" s="1456"/>
      <c r="AE784" s="1456"/>
      <c r="AF784" s="1456"/>
    </row>
    <row r="785" spans="1:32" s="48" customFormat="1" ht="17.100000000000001" customHeight="1">
      <c r="A785" s="761"/>
      <c r="B785" s="762"/>
      <c r="C785" s="1702"/>
      <c r="D785" s="1703"/>
      <c r="E785" s="75" t="s">
        <v>96</v>
      </c>
      <c r="F785" s="60"/>
      <c r="G785" s="97" t="e">
        <f t="shared" si="151"/>
        <v>#DIV/0!</v>
      </c>
      <c r="H785" s="56"/>
      <c r="I785" s="56"/>
      <c r="J785" s="56"/>
      <c r="R785" s="1455"/>
      <c r="S785" s="1456"/>
      <c r="T785" s="1456"/>
      <c r="U785" s="1456"/>
      <c r="V785" s="1456"/>
      <c r="W785" s="1456"/>
      <c r="X785" s="1456"/>
      <c r="Y785" s="1456"/>
      <c r="Z785" s="1456"/>
      <c r="AA785" s="1456"/>
      <c r="AB785" s="1456"/>
      <c r="AC785" s="1456"/>
      <c r="AD785" s="1456"/>
      <c r="AE785" s="1456"/>
      <c r="AF785" s="1456"/>
    </row>
    <row r="786" spans="1:32" s="48" customFormat="1" ht="17.100000000000001" hidden="1" customHeight="1">
      <c r="A786" s="761"/>
      <c r="B786" s="1463"/>
      <c r="C786" s="1702"/>
      <c r="D786" s="1703"/>
      <c r="E786" s="75" t="s">
        <v>96</v>
      </c>
      <c r="F786" s="60"/>
      <c r="G786" s="97" t="e">
        <f t="shared" si="151"/>
        <v>#DIV/0!</v>
      </c>
      <c r="H786" s="56"/>
      <c r="I786" s="56"/>
      <c r="J786" s="56"/>
      <c r="R786" s="1455"/>
      <c r="S786" s="1456"/>
      <c r="T786" s="1456"/>
      <c r="U786" s="1456"/>
      <c r="V786" s="1456"/>
      <c r="W786" s="1456"/>
      <c r="X786" s="1456"/>
      <c r="Y786" s="1456"/>
      <c r="Z786" s="1456"/>
      <c r="AA786" s="1456"/>
      <c r="AB786" s="1456"/>
      <c r="AC786" s="1456"/>
      <c r="AD786" s="1456"/>
      <c r="AE786" s="1456"/>
      <c r="AF786" s="1456"/>
    </row>
    <row r="787" spans="1:32" s="48" customFormat="1" ht="17.100000000000001" hidden="1" customHeight="1">
      <c r="A787" s="761"/>
      <c r="B787" s="1463"/>
      <c r="C787" s="1702"/>
      <c r="D787" s="1703"/>
      <c r="E787" s="75" t="s">
        <v>96</v>
      </c>
      <c r="F787" s="60"/>
      <c r="G787" s="97" t="e">
        <f t="shared" si="151"/>
        <v>#DIV/0!</v>
      </c>
      <c r="H787" s="56"/>
      <c r="I787" s="56"/>
      <c r="J787" s="56"/>
      <c r="R787" s="1455"/>
      <c r="S787" s="1456"/>
      <c r="T787" s="1456"/>
      <c r="U787" s="1456"/>
      <c r="V787" s="1456"/>
      <c r="W787" s="1456"/>
      <c r="X787" s="1456"/>
      <c r="Y787" s="1456"/>
      <c r="Z787" s="1456"/>
      <c r="AA787" s="1456"/>
      <c r="AB787" s="1456"/>
      <c r="AC787" s="1456"/>
      <c r="AD787" s="1456"/>
      <c r="AE787" s="1456"/>
      <c r="AF787" s="1456"/>
    </row>
    <row r="788" spans="1:32" s="48" customFormat="1" ht="17.100000000000001" hidden="1" customHeight="1">
      <c r="A788" s="761"/>
      <c r="B788" s="1463"/>
      <c r="C788" s="1702"/>
      <c r="D788" s="1703"/>
      <c r="E788" s="75" t="s">
        <v>96</v>
      </c>
      <c r="F788" s="60"/>
      <c r="G788" s="97" t="e">
        <f t="shared" si="151"/>
        <v>#DIV/0!</v>
      </c>
      <c r="H788" s="56"/>
      <c r="I788" s="56"/>
      <c r="J788" s="56"/>
      <c r="R788" s="1455"/>
      <c r="S788" s="1456"/>
      <c r="T788" s="1456"/>
      <c r="U788" s="1456"/>
      <c r="V788" s="1456"/>
      <c r="W788" s="1456"/>
      <c r="X788" s="1456"/>
      <c r="Y788" s="1456"/>
      <c r="Z788" s="1456"/>
      <c r="AA788" s="1456"/>
      <c r="AB788" s="1456"/>
      <c r="AC788" s="1456"/>
      <c r="AD788" s="1456"/>
      <c r="AE788" s="1456"/>
      <c r="AF788" s="1456"/>
    </row>
    <row r="789" spans="1:32" s="48" customFormat="1" ht="17.100000000000001" hidden="1" customHeight="1">
      <c r="A789" s="761"/>
      <c r="B789" s="1463"/>
      <c r="C789" s="1702"/>
      <c r="D789" s="1703"/>
      <c r="E789" s="75" t="s">
        <v>96</v>
      </c>
      <c r="F789" s="60"/>
      <c r="G789" s="97" t="e">
        <f t="shared" si="151"/>
        <v>#DIV/0!</v>
      </c>
      <c r="H789" s="56"/>
      <c r="I789" s="56"/>
      <c r="J789" s="56"/>
      <c r="R789" s="1455"/>
      <c r="S789" s="1456"/>
      <c r="T789" s="1456"/>
      <c r="U789" s="1456"/>
      <c r="V789" s="1456"/>
      <c r="W789" s="1456"/>
      <c r="X789" s="1456"/>
      <c r="Y789" s="1456"/>
      <c r="Z789" s="1456"/>
      <c r="AA789" s="1456"/>
      <c r="AB789" s="1456"/>
      <c r="AC789" s="1456"/>
      <c r="AD789" s="1456"/>
      <c r="AE789" s="1456"/>
      <c r="AF789" s="1456"/>
    </row>
    <row r="790" spans="1:32" s="48" customFormat="1" ht="17.100000000000001" hidden="1" customHeight="1">
      <c r="A790" s="761"/>
      <c r="B790" s="1463"/>
      <c r="C790" s="1702"/>
      <c r="D790" s="1703"/>
      <c r="E790" s="75" t="s">
        <v>96</v>
      </c>
      <c r="F790" s="60"/>
      <c r="G790" s="97" t="e">
        <f t="shared" si="151"/>
        <v>#DIV/0!</v>
      </c>
      <c r="H790" s="56"/>
      <c r="I790" s="56"/>
      <c r="J790" s="56"/>
      <c r="R790" s="1455"/>
      <c r="S790" s="1456"/>
      <c r="T790" s="1456"/>
      <c r="U790" s="1456"/>
      <c r="V790" s="1456"/>
      <c r="W790" s="1456"/>
      <c r="X790" s="1456"/>
      <c r="Y790" s="1456"/>
      <c r="Z790" s="1456"/>
      <c r="AA790" s="1456"/>
      <c r="AB790" s="1456"/>
      <c r="AC790" s="1456"/>
      <c r="AD790" s="1456"/>
      <c r="AE790" s="1456"/>
      <c r="AF790" s="1456"/>
    </row>
    <row r="791" spans="1:32" s="48" customFormat="1" ht="17.100000000000001" hidden="1" customHeight="1">
      <c r="A791" s="761"/>
      <c r="B791" s="1463"/>
      <c r="C791" s="1702"/>
      <c r="D791" s="1703"/>
      <c r="E791" s="75" t="s">
        <v>96</v>
      </c>
      <c r="F791" s="60"/>
      <c r="G791" s="97" t="e">
        <f t="shared" si="151"/>
        <v>#DIV/0!</v>
      </c>
      <c r="H791" s="56"/>
      <c r="I791" s="56"/>
      <c r="J791" s="56"/>
      <c r="R791" s="1455"/>
      <c r="S791" s="1456"/>
      <c r="T791" s="1456"/>
      <c r="U791" s="1456"/>
      <c r="V791" s="1456"/>
      <c r="W791" s="1456"/>
      <c r="X791" s="1456"/>
      <c r="Y791" s="1456"/>
      <c r="Z791" s="1456"/>
      <c r="AA791" s="1456"/>
      <c r="AB791" s="1456"/>
      <c r="AC791" s="1456"/>
      <c r="AD791" s="1456"/>
      <c r="AE791" s="1456"/>
      <c r="AF791" s="1456"/>
    </row>
    <row r="792" spans="1:32" s="48" customFormat="1" ht="17.100000000000001" hidden="1" customHeight="1">
      <c r="A792" s="761"/>
      <c r="B792" s="1463"/>
      <c r="C792" s="1702"/>
      <c r="D792" s="1703"/>
      <c r="E792" s="75" t="s">
        <v>96</v>
      </c>
      <c r="F792" s="60"/>
      <c r="G792" s="97" t="e">
        <f t="shared" si="151"/>
        <v>#DIV/0!</v>
      </c>
      <c r="H792" s="56"/>
      <c r="I792" s="56"/>
      <c r="J792" s="56"/>
      <c r="R792" s="1455"/>
      <c r="S792" s="1456"/>
      <c r="T792" s="1456"/>
      <c r="U792" s="1456"/>
      <c r="V792" s="1456"/>
      <c r="W792" s="1456"/>
      <c r="X792" s="1456"/>
      <c r="Y792" s="1456"/>
      <c r="Z792" s="1456"/>
      <c r="AA792" s="1456"/>
      <c r="AB792" s="1456"/>
      <c r="AC792" s="1456"/>
      <c r="AD792" s="1456"/>
      <c r="AE792" s="1456"/>
      <c r="AF792" s="1456"/>
    </row>
    <row r="793" spans="1:32" s="48" customFormat="1" ht="17.100000000000001" hidden="1" customHeight="1">
      <c r="A793" s="761"/>
      <c r="B793" s="1463"/>
      <c r="C793" s="1702"/>
      <c r="D793" s="1703"/>
      <c r="E793" s="75" t="s">
        <v>96</v>
      </c>
      <c r="F793" s="60"/>
      <c r="G793" s="97" t="e">
        <f t="shared" si="151"/>
        <v>#DIV/0!</v>
      </c>
      <c r="H793" s="56"/>
      <c r="I793" s="56"/>
      <c r="J793" s="56"/>
      <c r="R793" s="1455"/>
      <c r="S793" s="1456"/>
      <c r="T793" s="1456"/>
      <c r="U793" s="1456"/>
      <c r="V793" s="1456"/>
      <c r="W793" s="1456"/>
      <c r="X793" s="1456"/>
      <c r="Y793" s="1456"/>
      <c r="Z793" s="1456"/>
      <c r="AA793" s="1456"/>
      <c r="AB793" s="1456"/>
      <c r="AC793" s="1456"/>
      <c r="AD793" s="1456"/>
      <c r="AE793" s="1456"/>
      <c r="AF793" s="1456"/>
    </row>
    <row r="794" spans="1:32" s="48" customFormat="1" ht="17.100000000000001" hidden="1" customHeight="1">
      <c r="A794" s="761"/>
      <c r="B794" s="1463"/>
      <c r="C794" s="1702"/>
      <c r="D794" s="1703"/>
      <c r="E794" s="75" t="s">
        <v>96</v>
      </c>
      <c r="F794" s="60"/>
      <c r="G794" s="97" t="e">
        <f t="shared" si="151"/>
        <v>#DIV/0!</v>
      </c>
      <c r="H794" s="56"/>
      <c r="I794" s="56"/>
      <c r="J794" s="56"/>
      <c r="R794" s="1455"/>
      <c r="S794" s="1456"/>
      <c r="T794" s="1456"/>
      <c r="U794" s="1456"/>
      <c r="V794" s="1456"/>
      <c r="W794" s="1456"/>
      <c r="X794" s="1456"/>
      <c r="Y794" s="1456"/>
      <c r="Z794" s="1456"/>
      <c r="AA794" s="1456"/>
      <c r="AB794" s="1456"/>
      <c r="AC794" s="1456"/>
      <c r="AD794" s="1456"/>
      <c r="AE794" s="1456"/>
      <c r="AF794" s="1456"/>
    </row>
    <row r="795" spans="1:32" s="48" customFormat="1" ht="17.100000000000001" hidden="1" customHeight="1">
      <c r="A795" s="761"/>
      <c r="B795" s="1463"/>
      <c r="C795" s="1702"/>
      <c r="D795" s="1703"/>
      <c r="E795" s="75" t="s">
        <v>96</v>
      </c>
      <c r="F795" s="60"/>
      <c r="G795" s="97" t="e">
        <f t="shared" si="151"/>
        <v>#DIV/0!</v>
      </c>
      <c r="H795" s="56"/>
      <c r="I795" s="56"/>
      <c r="J795" s="56"/>
      <c r="R795" s="1455"/>
      <c r="S795" s="1456"/>
      <c r="T795" s="1456"/>
      <c r="U795" s="1456"/>
      <c r="V795" s="1456"/>
      <c r="W795" s="1456"/>
      <c r="X795" s="1456"/>
      <c r="Y795" s="1456"/>
      <c r="Z795" s="1456"/>
      <c r="AA795" s="1456"/>
      <c r="AB795" s="1456"/>
      <c r="AC795" s="1456"/>
      <c r="AD795" s="1456"/>
      <c r="AE795" s="1456"/>
      <c r="AF795" s="1456"/>
    </row>
    <row r="796" spans="1:32" s="48" customFormat="1" ht="17.100000000000001" hidden="1" customHeight="1">
      <c r="A796" s="761"/>
      <c r="B796" s="1463"/>
      <c r="C796" s="1702"/>
      <c r="D796" s="1703"/>
      <c r="E796" s="75" t="s">
        <v>96</v>
      </c>
      <c r="F796" s="60"/>
      <c r="G796" s="97" t="e">
        <f t="shared" si="151"/>
        <v>#DIV/0!</v>
      </c>
      <c r="H796" s="56"/>
      <c r="I796" s="56"/>
      <c r="J796" s="56"/>
      <c r="R796" s="1455"/>
      <c r="S796" s="1456"/>
      <c r="T796" s="1456"/>
      <c r="U796" s="1456"/>
      <c r="V796" s="1456"/>
      <c r="W796" s="1456"/>
      <c r="X796" s="1456"/>
      <c r="Y796" s="1456"/>
      <c r="Z796" s="1456"/>
      <c r="AA796" s="1456"/>
      <c r="AB796" s="1456"/>
      <c r="AC796" s="1456"/>
      <c r="AD796" s="1456"/>
      <c r="AE796" s="1456"/>
      <c r="AF796" s="1456"/>
    </row>
    <row r="797" spans="1:32" s="48" customFormat="1" ht="17.100000000000001" hidden="1" customHeight="1">
      <c r="A797" s="761"/>
      <c r="B797" s="1463"/>
      <c r="C797" s="1702"/>
      <c r="D797" s="1703"/>
      <c r="E797" s="75" t="s">
        <v>96</v>
      </c>
      <c r="F797" s="60"/>
      <c r="G797" s="97" t="e">
        <f t="shared" si="151"/>
        <v>#DIV/0!</v>
      </c>
      <c r="H797" s="56"/>
      <c r="I797" s="56"/>
      <c r="J797" s="56"/>
      <c r="R797" s="1455"/>
      <c r="S797" s="1456"/>
      <c r="T797" s="1456"/>
      <c r="U797" s="1456"/>
      <c r="V797" s="1456"/>
      <c r="W797" s="1456"/>
      <c r="X797" s="1456"/>
      <c r="Y797" s="1456"/>
      <c r="Z797" s="1456"/>
      <c r="AA797" s="1456"/>
      <c r="AB797" s="1456"/>
      <c r="AC797" s="1456"/>
      <c r="AD797" s="1456"/>
      <c r="AE797" s="1456"/>
      <c r="AF797" s="1456"/>
    </row>
    <row r="798" spans="1:32" s="48" customFormat="1" ht="17.100000000000001" hidden="1" customHeight="1">
      <c r="A798" s="761"/>
      <c r="B798" s="1463"/>
      <c r="C798" s="1702"/>
      <c r="D798" s="1703"/>
      <c r="E798" s="75" t="s">
        <v>96</v>
      </c>
      <c r="F798" s="60"/>
      <c r="G798" s="97" t="e">
        <f t="shared" si="151"/>
        <v>#DIV/0!</v>
      </c>
      <c r="H798" s="56"/>
      <c r="I798" s="56"/>
      <c r="J798" s="56"/>
      <c r="R798" s="1455"/>
      <c r="S798" s="1456"/>
      <c r="T798" s="1456"/>
      <c r="U798" s="1456"/>
      <c r="V798" s="1456"/>
      <c r="W798" s="1456"/>
      <c r="X798" s="1456"/>
      <c r="Y798" s="1456"/>
      <c r="Z798" s="1456"/>
      <c r="AA798" s="1456"/>
      <c r="AB798" s="1456"/>
      <c r="AC798" s="1456"/>
      <c r="AD798" s="1456"/>
      <c r="AE798" s="1456"/>
      <c r="AF798" s="1456"/>
    </row>
    <row r="799" spans="1:32" s="48" customFormat="1" ht="17.100000000000001" hidden="1" customHeight="1">
      <c r="A799" s="761"/>
      <c r="B799" s="1463"/>
      <c r="C799" s="1702"/>
      <c r="D799" s="1703"/>
      <c r="E799" s="75" t="s">
        <v>96</v>
      </c>
      <c r="F799" s="60"/>
      <c r="G799" s="97" t="e">
        <f t="shared" si="151"/>
        <v>#DIV/0!</v>
      </c>
      <c r="H799" s="56"/>
      <c r="I799" s="56"/>
      <c r="J799" s="56"/>
      <c r="R799" s="1455"/>
      <c r="S799" s="1456"/>
      <c r="T799" s="1456"/>
      <c r="U799" s="1456"/>
      <c r="V799" s="1456"/>
      <c r="W799" s="1456"/>
      <c r="X799" s="1456"/>
      <c r="Y799" s="1456"/>
      <c r="Z799" s="1456"/>
      <c r="AA799" s="1456"/>
      <c r="AB799" s="1456"/>
      <c r="AC799" s="1456"/>
      <c r="AD799" s="1456"/>
      <c r="AE799" s="1456"/>
      <c r="AF799" s="1456"/>
    </row>
    <row r="800" spans="1:32" s="48" customFormat="1" ht="17.100000000000001" hidden="1" customHeight="1">
      <c r="A800" s="761"/>
      <c r="B800" s="1463"/>
      <c r="C800" s="1702"/>
      <c r="D800" s="1703"/>
      <c r="E800" s="75" t="s">
        <v>96</v>
      </c>
      <c r="F800" s="60"/>
      <c r="G800" s="97" t="e">
        <f t="shared" si="151"/>
        <v>#DIV/0!</v>
      </c>
      <c r="H800" s="56"/>
      <c r="I800" s="56"/>
      <c r="J800" s="56"/>
      <c r="R800" s="1455"/>
      <c r="S800" s="1456"/>
      <c r="T800" s="1456"/>
      <c r="U800" s="1456"/>
      <c r="V800" s="1456"/>
      <c r="W800" s="1456"/>
      <c r="X800" s="1456"/>
      <c r="Y800" s="1456"/>
      <c r="Z800" s="1456"/>
      <c r="AA800" s="1456"/>
      <c r="AB800" s="1456"/>
      <c r="AC800" s="1456"/>
      <c r="AD800" s="1456"/>
      <c r="AE800" s="1456"/>
      <c r="AF800" s="1456"/>
    </row>
    <row r="801" spans="1:32" s="48" customFormat="1" ht="17.100000000000001" hidden="1" customHeight="1">
      <c r="A801" s="761"/>
      <c r="B801" s="1463"/>
      <c r="C801" s="1702"/>
      <c r="D801" s="1703"/>
      <c r="E801" s="75" t="s">
        <v>96</v>
      </c>
      <c r="F801" s="60"/>
      <c r="G801" s="97" t="e">
        <f t="shared" si="151"/>
        <v>#DIV/0!</v>
      </c>
      <c r="H801" s="56"/>
      <c r="I801" s="56"/>
      <c r="J801" s="56"/>
      <c r="R801" s="1455"/>
      <c r="S801" s="1456"/>
      <c r="T801" s="1456"/>
      <c r="U801" s="1456"/>
      <c r="V801" s="1456"/>
      <c r="W801" s="1456"/>
      <c r="X801" s="1456"/>
      <c r="Y801" s="1456"/>
      <c r="Z801" s="1456"/>
      <c r="AA801" s="1456"/>
      <c r="AB801" s="1456"/>
      <c r="AC801" s="1456"/>
      <c r="AD801" s="1456"/>
      <c r="AE801" s="1456"/>
      <c r="AF801" s="1456"/>
    </row>
    <row r="802" spans="1:32" s="48" customFormat="1" ht="17.100000000000001" hidden="1" customHeight="1">
      <c r="A802" s="761"/>
      <c r="B802" s="1463"/>
      <c r="C802" s="1702"/>
      <c r="D802" s="1703"/>
      <c r="E802" s="75" t="s">
        <v>96</v>
      </c>
      <c r="F802" s="60"/>
      <c r="G802" s="97" t="e">
        <f t="shared" si="151"/>
        <v>#DIV/0!</v>
      </c>
      <c r="H802" s="56"/>
      <c r="I802" s="56"/>
      <c r="J802" s="56"/>
      <c r="R802" s="1455"/>
      <c r="S802" s="1456"/>
      <c r="T802" s="1456"/>
      <c r="U802" s="1456"/>
      <c r="V802" s="1456"/>
      <c r="W802" s="1456"/>
      <c r="X802" s="1456"/>
      <c r="Y802" s="1456"/>
      <c r="Z802" s="1456"/>
      <c r="AA802" s="1456"/>
      <c r="AB802" s="1456"/>
      <c r="AC802" s="1456"/>
      <c r="AD802" s="1456"/>
      <c r="AE802" s="1456"/>
      <c r="AF802" s="1456"/>
    </row>
    <row r="803" spans="1:32" s="48" customFormat="1" ht="17.100000000000001" hidden="1" customHeight="1">
      <c r="A803" s="761"/>
      <c r="B803" s="1463"/>
      <c r="C803" s="1702"/>
      <c r="D803" s="1703"/>
      <c r="E803" s="75" t="s">
        <v>96</v>
      </c>
      <c r="F803" s="60"/>
      <c r="G803" s="97" t="e">
        <f t="shared" si="151"/>
        <v>#DIV/0!</v>
      </c>
      <c r="H803" s="56"/>
      <c r="I803" s="56"/>
      <c r="J803" s="56"/>
      <c r="R803" s="1455"/>
      <c r="S803" s="1456"/>
      <c r="T803" s="1456"/>
      <c r="U803" s="1456"/>
      <c r="V803" s="1456"/>
      <c r="W803" s="1456"/>
      <c r="X803" s="1456"/>
      <c r="Y803" s="1456"/>
      <c r="Z803" s="1456"/>
      <c r="AA803" s="1456"/>
      <c r="AB803" s="1456"/>
      <c r="AC803" s="1456"/>
      <c r="AD803" s="1456"/>
      <c r="AE803" s="1456"/>
      <c r="AF803" s="1456"/>
    </row>
    <row r="804" spans="1:32" s="48" customFormat="1" ht="17.100000000000001" hidden="1" customHeight="1">
      <c r="A804" s="761"/>
      <c r="B804" s="1463"/>
      <c r="C804" s="1702"/>
      <c r="D804" s="1703"/>
      <c r="E804" s="75" t="s">
        <v>96</v>
      </c>
      <c r="F804" s="60"/>
      <c r="G804" s="97" t="e">
        <f t="shared" si="151"/>
        <v>#DIV/0!</v>
      </c>
      <c r="H804" s="56"/>
      <c r="I804" s="56"/>
      <c r="J804" s="56"/>
      <c r="R804" s="1455"/>
      <c r="S804" s="1456"/>
      <c r="T804" s="1456"/>
      <c r="U804" s="1456"/>
      <c r="V804" s="1456"/>
      <c r="W804" s="1456"/>
      <c r="X804" s="1456"/>
      <c r="Y804" s="1456"/>
      <c r="Z804" s="1456"/>
      <c r="AA804" s="1456"/>
      <c r="AB804" s="1456"/>
      <c r="AC804" s="1456"/>
      <c r="AD804" s="1456"/>
      <c r="AE804" s="1456"/>
      <c r="AF804" s="1456"/>
    </row>
    <row r="805" spans="1:32" s="48" customFormat="1" ht="17.100000000000001" hidden="1" customHeight="1">
      <c r="A805" s="761"/>
      <c r="B805" s="1463"/>
      <c r="C805" s="1702"/>
      <c r="D805" s="1703"/>
      <c r="E805" s="75" t="s">
        <v>96</v>
      </c>
      <c r="F805" s="60"/>
      <c r="G805" s="97" t="e">
        <f t="shared" si="151"/>
        <v>#DIV/0!</v>
      </c>
      <c r="H805" s="56"/>
      <c r="I805" s="56"/>
      <c r="J805" s="56"/>
      <c r="R805" s="1455"/>
      <c r="S805" s="1456"/>
      <c r="T805" s="1456"/>
      <c r="U805" s="1456"/>
      <c r="V805" s="1456"/>
      <c r="W805" s="1456"/>
      <c r="X805" s="1456"/>
      <c r="Y805" s="1456"/>
      <c r="Z805" s="1456"/>
      <c r="AA805" s="1456"/>
      <c r="AB805" s="1456"/>
      <c r="AC805" s="1456"/>
      <c r="AD805" s="1456"/>
      <c r="AE805" s="1456"/>
      <c r="AF805" s="1456"/>
    </row>
    <row r="806" spans="1:32" s="48" customFormat="1" ht="17.100000000000001" hidden="1" customHeight="1">
      <c r="A806" s="761"/>
      <c r="B806" s="1463"/>
      <c r="C806" s="1702"/>
      <c r="D806" s="1703"/>
      <c r="E806" s="75" t="s">
        <v>96</v>
      </c>
      <c r="F806" s="60"/>
      <c r="G806" s="97" t="e">
        <f t="shared" si="151"/>
        <v>#DIV/0!</v>
      </c>
      <c r="H806" s="56"/>
      <c r="I806" s="56"/>
      <c r="J806" s="56"/>
      <c r="R806" s="1455"/>
      <c r="S806" s="1456"/>
      <c r="T806" s="1456"/>
      <c r="U806" s="1456"/>
      <c r="V806" s="1456"/>
      <c r="W806" s="1456"/>
      <c r="X806" s="1456"/>
      <c r="Y806" s="1456"/>
      <c r="Z806" s="1456"/>
      <c r="AA806" s="1456"/>
      <c r="AB806" s="1456"/>
      <c r="AC806" s="1456"/>
      <c r="AD806" s="1456"/>
      <c r="AE806" s="1456"/>
      <c r="AF806" s="1456"/>
    </row>
    <row r="807" spans="1:32" s="48" customFormat="1" ht="17.100000000000001" hidden="1" customHeight="1">
      <c r="A807" s="761"/>
      <c r="B807" s="1463"/>
      <c r="C807" s="1702"/>
      <c r="D807" s="1703"/>
      <c r="E807" s="75" t="s">
        <v>96</v>
      </c>
      <c r="F807" s="60"/>
      <c r="G807" s="97" t="e">
        <f t="shared" si="151"/>
        <v>#DIV/0!</v>
      </c>
      <c r="H807" s="56"/>
      <c r="I807" s="56"/>
      <c r="J807" s="56"/>
      <c r="R807" s="1455"/>
      <c r="S807" s="1456"/>
      <c r="T807" s="1456"/>
      <c r="U807" s="1456"/>
      <c r="V807" s="1456"/>
      <c r="W807" s="1456"/>
      <c r="X807" s="1456"/>
      <c r="Y807" s="1456"/>
      <c r="Z807" s="1456"/>
      <c r="AA807" s="1456"/>
      <c r="AB807" s="1456"/>
      <c r="AC807" s="1456"/>
      <c r="AD807" s="1456"/>
      <c r="AE807" s="1456"/>
      <c r="AF807" s="1456"/>
    </row>
    <row r="808" spans="1:32" s="48" customFormat="1" ht="17.100000000000001" hidden="1" customHeight="1">
      <c r="A808" s="761"/>
      <c r="B808" s="1463"/>
      <c r="C808" s="1702"/>
      <c r="D808" s="1703"/>
      <c r="E808" s="75" t="s">
        <v>96</v>
      </c>
      <c r="F808" s="60"/>
      <c r="G808" s="97" t="e">
        <f t="shared" si="151"/>
        <v>#DIV/0!</v>
      </c>
      <c r="H808" s="56"/>
      <c r="I808" s="56"/>
      <c r="J808" s="56"/>
      <c r="R808" s="1455"/>
      <c r="S808" s="1456"/>
      <c r="T808" s="1456"/>
      <c r="U808" s="1456"/>
      <c r="V808" s="1456"/>
      <c r="W808" s="1456"/>
      <c r="X808" s="1456"/>
      <c r="Y808" s="1456"/>
      <c r="Z808" s="1456"/>
      <c r="AA808" s="1456"/>
      <c r="AB808" s="1456"/>
      <c r="AC808" s="1456"/>
      <c r="AD808" s="1456"/>
      <c r="AE808" s="1456"/>
      <c r="AF808" s="1456"/>
    </row>
    <row r="809" spans="1:32" s="48" customFormat="1" ht="17.100000000000001" hidden="1" customHeight="1">
      <c r="A809" s="761"/>
      <c r="B809" s="1463"/>
      <c r="C809" s="1702"/>
      <c r="D809" s="1703"/>
      <c r="E809" s="75" t="s">
        <v>96</v>
      </c>
      <c r="F809" s="60"/>
      <c r="G809" s="97" t="e">
        <f t="shared" si="151"/>
        <v>#DIV/0!</v>
      </c>
      <c r="H809" s="56"/>
      <c r="I809" s="56"/>
      <c r="J809" s="56"/>
      <c r="R809" s="1455"/>
      <c r="S809" s="1456"/>
      <c r="T809" s="1456"/>
      <c r="U809" s="1456"/>
      <c r="V809" s="1456"/>
      <c r="W809" s="1456"/>
      <c r="X809" s="1456"/>
      <c r="Y809" s="1456"/>
      <c r="Z809" s="1456"/>
      <c r="AA809" s="1456"/>
      <c r="AB809" s="1456"/>
      <c r="AC809" s="1456"/>
      <c r="AD809" s="1456"/>
      <c r="AE809" s="1456"/>
      <c r="AF809" s="1456"/>
    </row>
    <row r="810" spans="1:32" s="48" customFormat="1" ht="17.100000000000001" hidden="1" customHeight="1">
      <c r="A810" s="761"/>
      <c r="B810" s="1463"/>
      <c r="C810" s="1702"/>
      <c r="D810" s="1703"/>
      <c r="E810" s="75" t="s">
        <v>96</v>
      </c>
      <c r="F810" s="60"/>
      <c r="G810" s="97" t="e">
        <f t="shared" si="151"/>
        <v>#DIV/0!</v>
      </c>
      <c r="H810" s="56"/>
      <c r="I810" s="56"/>
      <c r="J810" s="56"/>
      <c r="R810" s="1455"/>
      <c r="S810" s="1456"/>
      <c r="T810" s="1456"/>
      <c r="U810" s="1456"/>
      <c r="V810" s="1456"/>
      <c r="W810" s="1456"/>
      <c r="X810" s="1456"/>
      <c r="Y810" s="1456"/>
      <c r="Z810" s="1456"/>
      <c r="AA810" s="1456"/>
      <c r="AB810" s="1456"/>
      <c r="AC810" s="1456"/>
      <c r="AD810" s="1456"/>
      <c r="AE810" s="1456"/>
      <c r="AF810" s="1456"/>
    </row>
    <row r="811" spans="1:32" s="48" customFormat="1" ht="17.100000000000001" hidden="1" customHeight="1">
      <c r="A811" s="761"/>
      <c r="B811" s="1463"/>
      <c r="C811" s="1702"/>
      <c r="D811" s="1703"/>
      <c r="E811" s="75" t="s">
        <v>96</v>
      </c>
      <c r="F811" s="60"/>
      <c r="G811" s="97" t="e">
        <f t="shared" si="151"/>
        <v>#DIV/0!</v>
      </c>
      <c r="H811" s="56"/>
      <c r="I811" s="56"/>
      <c r="J811" s="56"/>
      <c r="R811" s="1455"/>
      <c r="S811" s="1456"/>
      <c r="T811" s="1456"/>
      <c r="U811" s="1456"/>
      <c r="V811" s="1456"/>
      <c r="W811" s="1456"/>
      <c r="X811" s="1456"/>
      <c r="Y811" s="1456"/>
      <c r="Z811" s="1456"/>
      <c r="AA811" s="1456"/>
      <c r="AB811" s="1456"/>
      <c r="AC811" s="1456"/>
      <c r="AD811" s="1456"/>
      <c r="AE811" s="1456"/>
      <c r="AF811" s="1456"/>
    </row>
    <row r="812" spans="1:32" s="48" customFormat="1" ht="17.100000000000001" hidden="1" customHeight="1">
      <c r="A812" s="761"/>
      <c r="B812" s="1463"/>
      <c r="C812" s="1702"/>
      <c r="D812" s="1703"/>
      <c r="E812" s="75" t="s">
        <v>96</v>
      </c>
      <c r="F812" s="60"/>
      <c r="G812" s="97" t="e">
        <f t="shared" si="151"/>
        <v>#DIV/0!</v>
      </c>
      <c r="H812" s="56"/>
      <c r="I812" s="56"/>
      <c r="J812" s="56"/>
      <c r="R812" s="1455"/>
      <c r="S812" s="1456"/>
      <c r="T812" s="1456"/>
      <c r="U812" s="1456"/>
      <c r="V812" s="1456"/>
      <c r="W812" s="1456"/>
      <c r="X812" s="1456"/>
      <c r="Y812" s="1456"/>
      <c r="Z812" s="1456"/>
      <c r="AA812" s="1456"/>
      <c r="AB812" s="1456"/>
      <c r="AC812" s="1456"/>
      <c r="AD812" s="1456"/>
      <c r="AE812" s="1456"/>
      <c r="AF812" s="1456"/>
    </row>
    <row r="813" spans="1:32" s="48" customFormat="1" ht="17.100000000000001" hidden="1" customHeight="1">
      <c r="A813" s="761"/>
      <c r="B813" s="1463"/>
      <c r="C813" s="1702"/>
      <c r="D813" s="1703"/>
      <c r="E813" s="75" t="s">
        <v>96</v>
      </c>
      <c r="F813" s="60"/>
      <c r="G813" s="97" t="e">
        <f t="shared" si="151"/>
        <v>#DIV/0!</v>
      </c>
      <c r="H813" s="56"/>
      <c r="I813" s="56"/>
      <c r="J813" s="56"/>
      <c r="R813" s="1455"/>
      <c r="S813" s="1456"/>
      <c r="T813" s="1456"/>
      <c r="U813" s="1456"/>
      <c r="V813" s="1456"/>
      <c r="W813" s="1456"/>
      <c r="X813" s="1456"/>
      <c r="Y813" s="1456"/>
      <c r="Z813" s="1456"/>
      <c r="AA813" s="1456"/>
      <c r="AB813" s="1456"/>
      <c r="AC813" s="1456"/>
      <c r="AD813" s="1456"/>
      <c r="AE813" s="1456"/>
      <c r="AF813" s="1456"/>
    </row>
    <row r="814" spans="1:32" s="48" customFormat="1" ht="17.100000000000001" hidden="1" customHeight="1">
      <c r="A814" s="761"/>
      <c r="B814" s="1463"/>
      <c r="C814" s="1702"/>
      <c r="D814" s="1703"/>
      <c r="E814" s="75" t="s">
        <v>96</v>
      </c>
      <c r="F814" s="60"/>
      <c r="G814" s="97" t="e">
        <f t="shared" si="151"/>
        <v>#DIV/0!</v>
      </c>
      <c r="H814" s="56"/>
      <c r="I814" s="56"/>
      <c r="J814" s="56"/>
      <c r="R814" s="1455"/>
      <c r="S814" s="1456"/>
      <c r="T814" s="1456"/>
      <c r="U814" s="1456"/>
      <c r="V814" s="1456"/>
      <c r="W814" s="1456"/>
      <c r="X814" s="1456"/>
      <c r="Y814" s="1456"/>
      <c r="Z814" s="1456"/>
      <c r="AA814" s="1456"/>
      <c r="AB814" s="1456"/>
      <c r="AC814" s="1456"/>
      <c r="AD814" s="1456"/>
      <c r="AE814" s="1456"/>
      <c r="AF814" s="1456"/>
    </row>
    <row r="815" spans="1:32" s="48" customFormat="1" ht="17.100000000000001" hidden="1" customHeight="1">
      <c r="A815" s="761"/>
      <c r="B815" s="1463"/>
      <c r="C815" s="1702"/>
      <c r="D815" s="1703"/>
      <c r="E815" s="75" t="s">
        <v>96</v>
      </c>
      <c r="F815" s="60"/>
      <c r="G815" s="97" t="e">
        <f t="shared" si="151"/>
        <v>#DIV/0!</v>
      </c>
      <c r="H815" s="56"/>
      <c r="I815" s="56"/>
      <c r="J815" s="56"/>
      <c r="R815" s="1455"/>
      <c r="S815" s="1456"/>
      <c r="T815" s="1456"/>
      <c r="U815" s="1456"/>
      <c r="V815" s="1456"/>
      <c r="W815" s="1456"/>
      <c r="X815" s="1456"/>
      <c r="Y815" s="1456"/>
      <c r="Z815" s="1456"/>
      <c r="AA815" s="1456"/>
      <c r="AB815" s="1456"/>
      <c r="AC815" s="1456"/>
      <c r="AD815" s="1456"/>
      <c r="AE815" s="1456"/>
      <c r="AF815" s="1456"/>
    </row>
    <row r="816" spans="1:32" s="48" customFormat="1" ht="17.100000000000001" hidden="1" customHeight="1">
      <c r="A816" s="761"/>
      <c r="B816" s="1463"/>
      <c r="C816" s="1702"/>
      <c r="D816" s="1703"/>
      <c r="E816" s="75" t="s">
        <v>96</v>
      </c>
      <c r="F816" s="60"/>
      <c r="G816" s="97" t="e">
        <f t="shared" si="151"/>
        <v>#DIV/0!</v>
      </c>
      <c r="H816" s="56"/>
      <c r="I816" s="56"/>
      <c r="J816" s="56"/>
      <c r="R816" s="1455"/>
      <c r="S816" s="1456"/>
      <c r="T816" s="1456"/>
      <c r="U816" s="1456"/>
      <c r="V816" s="1456"/>
      <c r="W816" s="1456"/>
      <c r="X816" s="1456"/>
      <c r="Y816" s="1456"/>
      <c r="Z816" s="1456"/>
      <c r="AA816" s="1456"/>
      <c r="AB816" s="1456"/>
      <c r="AC816" s="1456"/>
      <c r="AD816" s="1456"/>
      <c r="AE816" s="1456"/>
      <c r="AF816" s="1456"/>
    </row>
    <row r="817" spans="1:32" s="48" customFormat="1" ht="17.100000000000001" hidden="1" customHeight="1">
      <c r="A817" s="761"/>
      <c r="B817" s="1463"/>
      <c r="C817" s="1702"/>
      <c r="D817" s="1703"/>
      <c r="E817" s="75" t="s">
        <v>96</v>
      </c>
      <c r="F817" s="60"/>
      <c r="G817" s="97" t="e">
        <f t="shared" si="151"/>
        <v>#DIV/0!</v>
      </c>
      <c r="H817" s="56"/>
      <c r="I817" s="56"/>
      <c r="J817" s="56"/>
      <c r="R817" s="1455"/>
      <c r="S817" s="1456"/>
      <c r="T817" s="1456"/>
      <c r="U817" s="1456"/>
      <c r="V817" s="1456"/>
      <c r="W817" s="1456"/>
      <c r="X817" s="1456"/>
      <c r="Y817" s="1456"/>
      <c r="Z817" s="1456"/>
      <c r="AA817" s="1456"/>
      <c r="AB817" s="1456"/>
      <c r="AC817" s="1456"/>
      <c r="AD817" s="1456"/>
      <c r="AE817" s="1456"/>
      <c r="AF817" s="1456"/>
    </row>
    <row r="818" spans="1:32" s="48" customFormat="1" ht="17.100000000000001" hidden="1" customHeight="1">
      <c r="A818" s="761"/>
      <c r="B818" s="1463"/>
      <c r="C818" s="1702"/>
      <c r="D818" s="1703"/>
      <c r="E818" s="75" t="s">
        <v>96</v>
      </c>
      <c r="F818" s="60"/>
      <c r="G818" s="97" t="e">
        <f t="shared" si="151"/>
        <v>#DIV/0!</v>
      </c>
      <c r="H818" s="56"/>
      <c r="I818" s="56"/>
      <c r="J818" s="56"/>
      <c r="R818" s="1455"/>
      <c r="S818" s="1456"/>
      <c r="T818" s="1456"/>
      <c r="U818" s="1456"/>
      <c r="V818" s="1456"/>
      <c r="W818" s="1456"/>
      <c r="X818" s="1456"/>
      <c r="Y818" s="1456"/>
      <c r="Z818" s="1456"/>
      <c r="AA818" s="1456"/>
      <c r="AB818" s="1456"/>
      <c r="AC818" s="1456"/>
      <c r="AD818" s="1456"/>
      <c r="AE818" s="1456"/>
      <c r="AF818" s="1456"/>
    </row>
    <row r="819" spans="1:32" s="48" customFormat="1" ht="17.100000000000001" hidden="1" customHeight="1">
      <c r="A819" s="761"/>
      <c r="B819" s="1463"/>
      <c r="C819" s="1702"/>
      <c r="D819" s="1703"/>
      <c r="E819" s="75" t="s">
        <v>96</v>
      </c>
      <c r="F819" s="60"/>
      <c r="G819" s="97" t="e">
        <f t="shared" si="151"/>
        <v>#DIV/0!</v>
      </c>
      <c r="H819" s="56"/>
      <c r="I819" s="56"/>
      <c r="J819" s="56"/>
      <c r="R819" s="1455"/>
      <c r="S819" s="1456"/>
      <c r="T819" s="1456"/>
      <c r="U819" s="1456"/>
      <c r="V819" s="1456"/>
      <c r="W819" s="1456"/>
      <c r="X819" s="1456"/>
      <c r="Y819" s="1456"/>
      <c r="Z819" s="1456"/>
      <c r="AA819" s="1456"/>
      <c r="AB819" s="1456"/>
      <c r="AC819" s="1456"/>
      <c r="AD819" s="1456"/>
      <c r="AE819" s="1456"/>
      <c r="AF819" s="1456"/>
    </row>
    <row r="820" spans="1:32" s="48" customFormat="1" ht="17.100000000000001" hidden="1" customHeight="1">
      <c r="A820" s="761"/>
      <c r="B820" s="1463"/>
      <c r="C820" s="1702"/>
      <c r="D820" s="1703"/>
      <c r="E820" s="75" t="s">
        <v>96</v>
      </c>
      <c r="F820" s="60"/>
      <c r="G820" s="97" t="e">
        <f t="shared" si="151"/>
        <v>#DIV/0!</v>
      </c>
      <c r="H820" s="56"/>
      <c r="I820" s="56"/>
      <c r="J820" s="56"/>
      <c r="R820" s="1455"/>
      <c r="S820" s="1456"/>
      <c r="T820" s="1456"/>
      <c r="U820" s="1456"/>
      <c r="V820" s="1456"/>
      <c r="W820" s="1456"/>
      <c r="X820" s="1456"/>
      <c r="Y820" s="1456"/>
      <c r="Z820" s="1456"/>
      <c r="AA820" s="1456"/>
      <c r="AB820" s="1456"/>
      <c r="AC820" s="1456"/>
      <c r="AD820" s="1456"/>
      <c r="AE820" s="1456"/>
      <c r="AF820" s="1456"/>
    </row>
    <row r="821" spans="1:32" s="48" customFormat="1" ht="17.100000000000001" hidden="1" customHeight="1">
      <c r="A821" s="761"/>
      <c r="B821" s="1463"/>
      <c r="C821" s="1702"/>
      <c r="D821" s="1703"/>
      <c r="E821" s="75" t="s">
        <v>96</v>
      </c>
      <c r="F821" s="60"/>
      <c r="G821" s="97" t="e">
        <f t="shared" si="151"/>
        <v>#DIV/0!</v>
      </c>
      <c r="H821" s="56"/>
      <c r="I821" s="56"/>
      <c r="J821" s="56"/>
      <c r="R821" s="1455"/>
      <c r="S821" s="1456"/>
      <c r="T821" s="1456"/>
      <c r="U821" s="1456"/>
      <c r="V821" s="1456"/>
      <c r="W821" s="1456"/>
      <c r="X821" s="1456"/>
      <c r="Y821" s="1456"/>
      <c r="Z821" s="1456"/>
      <c r="AA821" s="1456"/>
      <c r="AB821" s="1456"/>
      <c r="AC821" s="1456"/>
      <c r="AD821" s="1456"/>
      <c r="AE821" s="1456"/>
      <c r="AF821" s="1456"/>
    </row>
    <row r="822" spans="1:32" s="48" customFormat="1" ht="17.100000000000001" hidden="1" customHeight="1">
      <c r="A822" s="761"/>
      <c r="B822" s="1463"/>
      <c r="C822" s="1702"/>
      <c r="D822" s="1703"/>
      <c r="E822" s="75" t="s">
        <v>96</v>
      </c>
      <c r="F822" s="60"/>
      <c r="G822" s="97" t="e">
        <f t="shared" si="151"/>
        <v>#DIV/0!</v>
      </c>
      <c r="H822" s="56"/>
      <c r="I822" s="56"/>
      <c r="J822" s="56"/>
      <c r="R822" s="1455"/>
      <c r="S822" s="1456"/>
      <c r="T822" s="1456"/>
      <c r="U822" s="1456"/>
      <c r="V822" s="1456"/>
      <c r="W822" s="1456"/>
      <c r="X822" s="1456"/>
      <c r="Y822" s="1456"/>
      <c r="Z822" s="1456"/>
      <c r="AA822" s="1456"/>
      <c r="AB822" s="1456"/>
      <c r="AC822" s="1456"/>
      <c r="AD822" s="1456"/>
      <c r="AE822" s="1456"/>
      <c r="AF822" s="1456"/>
    </row>
    <row r="823" spans="1:32" s="48" customFormat="1" ht="17.100000000000001" hidden="1" customHeight="1">
      <c r="A823" s="761"/>
      <c r="B823" s="1463"/>
      <c r="C823" s="1702"/>
      <c r="D823" s="1703"/>
      <c r="E823" s="75" t="s">
        <v>96</v>
      </c>
      <c r="F823" s="60"/>
      <c r="G823" s="97" t="e">
        <f t="shared" si="151"/>
        <v>#DIV/0!</v>
      </c>
      <c r="H823" s="56"/>
      <c r="I823" s="56"/>
      <c r="J823" s="56"/>
      <c r="R823" s="1455"/>
      <c r="S823" s="1456"/>
      <c r="T823" s="1456"/>
      <c r="U823" s="1456"/>
      <c r="V823" s="1456"/>
      <c r="W823" s="1456"/>
      <c r="X823" s="1456"/>
      <c r="Y823" s="1456"/>
      <c r="Z823" s="1456"/>
      <c r="AA823" s="1456"/>
      <c r="AB823" s="1456"/>
      <c r="AC823" s="1456"/>
      <c r="AD823" s="1456"/>
      <c r="AE823" s="1456"/>
      <c r="AF823" s="1456"/>
    </row>
    <row r="824" spans="1:32" s="48" customFormat="1" ht="17.100000000000001" hidden="1" customHeight="1">
      <c r="A824" s="761"/>
      <c r="B824" s="1463"/>
      <c r="C824" s="1702"/>
      <c r="D824" s="1703"/>
      <c r="E824" s="75" t="s">
        <v>96</v>
      </c>
      <c r="F824" s="60"/>
      <c r="G824" s="97" t="e">
        <f t="shared" si="151"/>
        <v>#DIV/0!</v>
      </c>
      <c r="H824" s="56"/>
      <c r="I824" s="56"/>
      <c r="J824" s="56"/>
      <c r="R824" s="1455"/>
      <c r="S824" s="1456"/>
      <c r="T824" s="1456"/>
      <c r="U824" s="1456"/>
      <c r="V824" s="1456"/>
      <c r="W824" s="1456"/>
      <c r="X824" s="1456"/>
      <c r="Y824" s="1456"/>
      <c r="Z824" s="1456"/>
      <c r="AA824" s="1456"/>
      <c r="AB824" s="1456"/>
      <c r="AC824" s="1456"/>
      <c r="AD824" s="1456"/>
      <c r="AE824" s="1456"/>
      <c r="AF824" s="1456"/>
    </row>
    <row r="825" spans="1:32" s="48" customFormat="1" ht="17.100000000000001" hidden="1" customHeight="1">
      <c r="A825" s="761"/>
      <c r="B825" s="1463"/>
      <c r="C825" s="1702"/>
      <c r="D825" s="1703"/>
      <c r="E825" s="75" t="s">
        <v>96</v>
      </c>
      <c r="F825" s="60"/>
      <c r="G825" s="97" t="e">
        <f t="shared" si="151"/>
        <v>#DIV/0!</v>
      </c>
      <c r="H825" s="56"/>
      <c r="I825" s="56"/>
      <c r="J825" s="56"/>
      <c r="R825" s="1455"/>
      <c r="S825" s="1456"/>
      <c r="T825" s="1456"/>
      <c r="U825" s="1456"/>
      <c r="V825" s="1456"/>
      <c r="W825" s="1456"/>
      <c r="X825" s="1456"/>
      <c r="Y825" s="1456"/>
      <c r="Z825" s="1456"/>
      <c r="AA825" s="1456"/>
      <c r="AB825" s="1456"/>
      <c r="AC825" s="1456"/>
      <c r="AD825" s="1456"/>
      <c r="AE825" s="1456"/>
      <c r="AF825" s="1456"/>
    </row>
    <row r="826" spans="1:32" s="48" customFormat="1" ht="17.100000000000001" hidden="1" customHeight="1">
      <c r="A826" s="761"/>
      <c r="B826" s="1463"/>
      <c r="C826" s="1702"/>
      <c r="D826" s="1703"/>
      <c r="E826" s="75" t="s">
        <v>96</v>
      </c>
      <c r="F826" s="60"/>
      <c r="G826" s="97" t="e">
        <f t="shared" si="151"/>
        <v>#DIV/0!</v>
      </c>
      <c r="H826" s="56"/>
      <c r="I826" s="56"/>
      <c r="J826" s="56"/>
      <c r="R826" s="1455"/>
      <c r="S826" s="1456"/>
      <c r="T826" s="1456"/>
      <c r="U826" s="1456"/>
      <c r="V826" s="1456"/>
      <c r="W826" s="1456"/>
      <c r="X826" s="1456"/>
      <c r="Y826" s="1456"/>
      <c r="Z826" s="1456"/>
      <c r="AA826" s="1456"/>
      <c r="AB826" s="1456"/>
      <c r="AC826" s="1456"/>
      <c r="AD826" s="1456"/>
      <c r="AE826" s="1456"/>
      <c r="AF826" s="1456"/>
    </row>
    <row r="827" spans="1:32" s="48" customFormat="1" ht="17.100000000000001" hidden="1" customHeight="1">
      <c r="A827" s="761"/>
      <c r="B827" s="1463"/>
      <c r="C827" s="1702"/>
      <c r="D827" s="1703"/>
      <c r="E827" s="75" t="s">
        <v>96</v>
      </c>
      <c r="F827" s="60"/>
      <c r="G827" s="97" t="e">
        <f t="shared" si="151"/>
        <v>#DIV/0!</v>
      </c>
      <c r="H827" s="56"/>
      <c r="I827" s="56"/>
      <c r="J827" s="56"/>
      <c r="R827" s="1455"/>
      <c r="S827" s="1456"/>
      <c r="T827" s="1456"/>
      <c r="U827" s="1456"/>
      <c r="V827" s="1456"/>
      <c r="W827" s="1456"/>
      <c r="X827" s="1456"/>
      <c r="Y827" s="1456"/>
      <c r="Z827" s="1456"/>
      <c r="AA827" s="1456"/>
      <c r="AB827" s="1456"/>
      <c r="AC827" s="1456"/>
      <c r="AD827" s="1456"/>
      <c r="AE827" s="1456"/>
      <c r="AF827" s="1456"/>
    </row>
    <row r="828" spans="1:32" s="48" customFormat="1" ht="17.100000000000001" hidden="1" customHeight="1">
      <c r="A828" s="761"/>
      <c r="B828" s="1463"/>
      <c r="C828" s="1702"/>
      <c r="D828" s="1703"/>
      <c r="E828" s="75" t="s">
        <v>96</v>
      </c>
      <c r="F828" s="60"/>
      <c r="G828" s="97" t="e">
        <f t="shared" si="151"/>
        <v>#DIV/0!</v>
      </c>
      <c r="H828" s="56"/>
      <c r="I828" s="56"/>
      <c r="J828" s="56"/>
      <c r="R828" s="1455"/>
      <c r="S828" s="1456"/>
      <c r="T828" s="1456"/>
      <c r="U828" s="1456"/>
      <c r="V828" s="1456"/>
      <c r="W828" s="1456"/>
      <c r="X828" s="1456"/>
      <c r="Y828" s="1456"/>
      <c r="Z828" s="1456"/>
      <c r="AA828" s="1456"/>
      <c r="AB828" s="1456"/>
      <c r="AC828" s="1456"/>
      <c r="AD828" s="1456"/>
      <c r="AE828" s="1456"/>
      <c r="AF828" s="1456"/>
    </row>
    <row r="829" spans="1:32" s="48" customFormat="1" ht="17.100000000000001" hidden="1" customHeight="1">
      <c r="A829" s="761"/>
      <c r="B829" s="1463"/>
      <c r="C829" s="1702"/>
      <c r="D829" s="1703"/>
      <c r="E829" s="75" t="s">
        <v>96</v>
      </c>
      <c r="F829" s="60"/>
      <c r="G829" s="97" t="e">
        <f t="shared" si="151"/>
        <v>#DIV/0!</v>
      </c>
      <c r="H829" s="56"/>
      <c r="I829" s="56"/>
      <c r="J829" s="56"/>
      <c r="R829" s="1455"/>
      <c r="S829" s="1456"/>
      <c r="T829" s="1456"/>
      <c r="U829" s="1456"/>
      <c r="V829" s="1456"/>
      <c r="W829" s="1456"/>
      <c r="X829" s="1456"/>
      <c r="Y829" s="1456"/>
      <c r="Z829" s="1456"/>
      <c r="AA829" s="1456"/>
      <c r="AB829" s="1456"/>
      <c r="AC829" s="1456"/>
      <c r="AD829" s="1456"/>
      <c r="AE829" s="1456"/>
      <c r="AF829" s="1456"/>
    </row>
    <row r="830" spans="1:32" s="48" customFormat="1" ht="17.100000000000001" hidden="1" customHeight="1">
      <c r="A830" s="761"/>
      <c r="B830" s="1463"/>
      <c r="C830" s="1702"/>
      <c r="D830" s="1703"/>
      <c r="E830" s="75" t="s">
        <v>96</v>
      </c>
      <c r="F830" s="60"/>
      <c r="G830" s="97" t="e">
        <f t="shared" si="151"/>
        <v>#DIV/0!</v>
      </c>
      <c r="H830" s="56"/>
      <c r="I830" s="56"/>
      <c r="J830" s="56"/>
      <c r="R830" s="1455"/>
      <c r="S830" s="1456"/>
      <c r="T830" s="1456"/>
      <c r="U830" s="1456"/>
      <c r="V830" s="1456"/>
      <c r="W830" s="1456"/>
      <c r="X830" s="1456"/>
      <c r="Y830" s="1456"/>
      <c r="Z830" s="1456"/>
      <c r="AA830" s="1456"/>
      <c r="AB830" s="1456"/>
      <c r="AC830" s="1456"/>
      <c r="AD830" s="1456"/>
      <c r="AE830" s="1456"/>
      <c r="AF830" s="1456"/>
    </row>
    <row r="831" spans="1:32" s="48" customFormat="1" ht="17.100000000000001" hidden="1" customHeight="1">
      <c r="A831" s="761"/>
      <c r="B831" s="1463"/>
      <c r="C831" s="1702"/>
      <c r="D831" s="1703"/>
      <c r="E831" s="75" t="s">
        <v>96</v>
      </c>
      <c r="F831" s="60"/>
      <c r="G831" s="97" t="e">
        <f t="shared" si="151"/>
        <v>#DIV/0!</v>
      </c>
      <c r="H831" s="56"/>
      <c r="I831" s="56"/>
      <c r="J831" s="56"/>
      <c r="R831" s="1455"/>
      <c r="S831" s="1456"/>
      <c r="T831" s="1456"/>
      <c r="U831" s="1456"/>
      <c r="V831" s="1456"/>
      <c r="W831" s="1456"/>
      <c r="X831" s="1456"/>
      <c r="Y831" s="1456"/>
      <c r="Z831" s="1456"/>
      <c r="AA831" s="1456"/>
      <c r="AB831" s="1456"/>
      <c r="AC831" s="1456"/>
      <c r="AD831" s="1456"/>
      <c r="AE831" s="1456"/>
      <c r="AF831" s="1456"/>
    </row>
    <row r="832" spans="1:32" s="48" customFormat="1" ht="17.100000000000001" hidden="1" customHeight="1">
      <c r="A832" s="761"/>
      <c r="B832" s="1463"/>
      <c r="C832" s="1702"/>
      <c r="D832" s="1703"/>
      <c r="E832" s="75" t="s">
        <v>96</v>
      </c>
      <c r="F832" s="60"/>
      <c r="G832" s="97" t="e">
        <f t="shared" si="151"/>
        <v>#DIV/0!</v>
      </c>
      <c r="H832" s="56"/>
      <c r="I832" s="56"/>
      <c r="J832" s="56"/>
      <c r="R832" s="1455"/>
      <c r="S832" s="1456"/>
      <c r="T832" s="1456"/>
      <c r="U832" s="1456"/>
      <c r="V832" s="1456"/>
      <c r="W832" s="1456"/>
      <c r="X832" s="1456"/>
      <c r="Y832" s="1456"/>
      <c r="Z832" s="1456"/>
      <c r="AA832" s="1456"/>
      <c r="AB832" s="1456"/>
      <c r="AC832" s="1456"/>
      <c r="AD832" s="1456"/>
      <c r="AE832" s="1456"/>
      <c r="AF832" s="1456"/>
    </row>
    <row r="833" spans="1:32" s="48" customFormat="1" ht="17.100000000000001" hidden="1" customHeight="1">
      <c r="A833" s="761"/>
      <c r="B833" s="1463"/>
      <c r="C833" s="1702"/>
      <c r="D833" s="1703"/>
      <c r="E833" s="75" t="s">
        <v>96</v>
      </c>
      <c r="F833" s="60"/>
      <c r="G833" s="97" t="e">
        <f t="shared" si="151"/>
        <v>#DIV/0!</v>
      </c>
      <c r="H833" s="56"/>
      <c r="I833" s="56"/>
      <c r="J833" s="56"/>
      <c r="R833" s="1455"/>
      <c r="S833" s="1456"/>
      <c r="T833" s="1456"/>
      <c r="U833" s="1456"/>
      <c r="V833" s="1456"/>
      <c r="W833" s="1456"/>
      <c r="X833" s="1456"/>
      <c r="Y833" s="1456"/>
      <c r="Z833" s="1456"/>
      <c r="AA833" s="1456"/>
      <c r="AB833" s="1456"/>
      <c r="AC833" s="1456"/>
      <c r="AD833" s="1456"/>
      <c r="AE833" s="1456"/>
      <c r="AF833" s="1456"/>
    </row>
    <row r="834" spans="1:32" s="48" customFormat="1" ht="17.100000000000001" hidden="1" customHeight="1">
      <c r="A834" s="761"/>
      <c r="B834" s="1463"/>
      <c r="C834" s="1702"/>
      <c r="D834" s="1703"/>
      <c r="E834" s="75" t="s">
        <v>96</v>
      </c>
      <c r="F834" s="60"/>
      <c r="G834" s="97" t="e">
        <f t="shared" si="151"/>
        <v>#DIV/0!</v>
      </c>
      <c r="H834" s="56"/>
      <c r="I834" s="56"/>
      <c r="J834" s="56"/>
      <c r="R834" s="1455"/>
      <c r="S834" s="1456"/>
      <c r="T834" s="1456"/>
      <c r="U834" s="1456"/>
      <c r="V834" s="1456"/>
      <c r="W834" s="1456"/>
      <c r="X834" s="1456"/>
      <c r="Y834" s="1456"/>
      <c r="Z834" s="1456"/>
      <c r="AA834" s="1456"/>
      <c r="AB834" s="1456"/>
      <c r="AC834" s="1456"/>
      <c r="AD834" s="1456"/>
      <c r="AE834" s="1456"/>
      <c r="AF834" s="1456"/>
    </row>
    <row r="835" spans="1:32" s="48" customFormat="1" ht="17.100000000000001" hidden="1" customHeight="1">
      <c r="A835" s="761"/>
      <c r="B835" s="1463"/>
      <c r="C835" s="1702"/>
      <c r="D835" s="1703"/>
      <c r="E835" s="75" t="s">
        <v>96</v>
      </c>
      <c r="F835" s="60"/>
      <c r="G835" s="97" t="e">
        <f t="shared" si="151"/>
        <v>#DIV/0!</v>
      </c>
      <c r="H835" s="56"/>
      <c r="I835" s="56"/>
      <c r="J835" s="56"/>
      <c r="R835" s="1455"/>
      <c r="S835" s="1456"/>
      <c r="T835" s="1456"/>
      <c r="U835" s="1456"/>
      <c r="V835" s="1456"/>
      <c r="W835" s="1456"/>
      <c r="X835" s="1456"/>
      <c r="Y835" s="1456"/>
      <c r="Z835" s="1456"/>
      <c r="AA835" s="1456"/>
      <c r="AB835" s="1456"/>
      <c r="AC835" s="1456"/>
      <c r="AD835" s="1456"/>
      <c r="AE835" s="1456"/>
      <c r="AF835" s="1456"/>
    </row>
    <row r="836" spans="1:32" s="48" customFormat="1" ht="17.100000000000001" hidden="1" customHeight="1">
      <c r="A836" s="761"/>
      <c r="B836" s="1463"/>
      <c r="C836" s="1702"/>
      <c r="D836" s="1703"/>
      <c r="E836" s="75" t="s">
        <v>96</v>
      </c>
      <c r="F836" s="60"/>
      <c r="G836" s="97" t="e">
        <f t="shared" si="151"/>
        <v>#DIV/0!</v>
      </c>
      <c r="H836" s="56"/>
      <c r="I836" s="56"/>
      <c r="J836" s="56"/>
      <c r="R836" s="1455"/>
      <c r="S836" s="1456"/>
      <c r="T836" s="1456"/>
      <c r="U836" s="1456"/>
      <c r="V836" s="1456"/>
      <c r="W836" s="1456"/>
      <c r="X836" s="1456"/>
      <c r="Y836" s="1456"/>
      <c r="Z836" s="1456"/>
      <c r="AA836" s="1456"/>
      <c r="AB836" s="1456"/>
      <c r="AC836" s="1456"/>
      <c r="AD836" s="1456"/>
      <c r="AE836" s="1456"/>
      <c r="AF836" s="1456"/>
    </row>
    <row r="837" spans="1:32" s="48" customFormat="1" ht="17.100000000000001" hidden="1" customHeight="1">
      <c r="A837" s="761"/>
      <c r="B837" s="1463"/>
      <c r="C837" s="1702"/>
      <c r="D837" s="1703"/>
      <c r="E837" s="75" t="s">
        <v>96</v>
      </c>
      <c r="F837" s="60"/>
      <c r="G837" s="97" t="e">
        <f t="shared" si="151"/>
        <v>#DIV/0!</v>
      </c>
      <c r="H837" s="56"/>
      <c r="I837" s="56"/>
      <c r="J837" s="56"/>
      <c r="R837" s="1455"/>
      <c r="S837" s="1456"/>
      <c r="T837" s="1456"/>
      <c r="U837" s="1456"/>
      <c r="V837" s="1456"/>
      <c r="W837" s="1456"/>
      <c r="X837" s="1456"/>
      <c r="Y837" s="1456"/>
      <c r="Z837" s="1456"/>
      <c r="AA837" s="1456"/>
      <c r="AB837" s="1456"/>
      <c r="AC837" s="1456"/>
      <c r="AD837" s="1456"/>
      <c r="AE837" s="1456"/>
      <c r="AF837" s="1456"/>
    </row>
    <row r="838" spans="1:32" s="48" customFormat="1" ht="17.100000000000001" hidden="1" customHeight="1">
      <c r="A838" s="761"/>
      <c r="B838" s="1463"/>
      <c r="C838" s="1702"/>
      <c r="D838" s="1703"/>
      <c r="E838" s="75" t="s">
        <v>96</v>
      </c>
      <c r="F838" s="60"/>
      <c r="G838" s="97" t="e">
        <f t="shared" si="151"/>
        <v>#DIV/0!</v>
      </c>
      <c r="H838" s="56"/>
      <c r="I838" s="56"/>
      <c r="J838" s="56"/>
      <c r="R838" s="1455"/>
      <c r="S838" s="1456"/>
      <c r="T838" s="1456"/>
      <c r="U838" s="1456"/>
      <c r="V838" s="1456"/>
      <c r="W838" s="1456"/>
      <c r="X838" s="1456"/>
      <c r="Y838" s="1456"/>
      <c r="Z838" s="1456"/>
      <c r="AA838" s="1456"/>
      <c r="AB838" s="1456"/>
      <c r="AC838" s="1456"/>
      <c r="AD838" s="1456"/>
      <c r="AE838" s="1456"/>
      <c r="AF838" s="1456"/>
    </row>
    <row r="839" spans="1:32" s="48" customFormat="1" ht="17.100000000000001" hidden="1" customHeight="1">
      <c r="A839" s="761"/>
      <c r="B839" s="1463"/>
      <c r="C839" s="1702"/>
      <c r="D839" s="1703"/>
      <c r="E839" s="75" t="s">
        <v>96</v>
      </c>
      <c r="F839" s="60"/>
      <c r="G839" s="97" t="e">
        <f t="shared" si="151"/>
        <v>#DIV/0!</v>
      </c>
      <c r="H839" s="56"/>
      <c r="I839" s="56"/>
      <c r="J839" s="56"/>
      <c r="R839" s="1455"/>
      <c r="S839" s="1456"/>
      <c r="T839" s="1456"/>
      <c r="U839" s="1456"/>
      <c r="V839" s="1456"/>
      <c r="W839" s="1456"/>
      <c r="X839" s="1456"/>
      <c r="Y839" s="1456"/>
      <c r="Z839" s="1456"/>
      <c r="AA839" s="1456"/>
      <c r="AB839" s="1456"/>
      <c r="AC839" s="1456"/>
      <c r="AD839" s="1456"/>
      <c r="AE839" s="1456"/>
      <c r="AF839" s="1456"/>
    </row>
    <row r="840" spans="1:32" s="48" customFormat="1" ht="17.100000000000001" hidden="1" customHeight="1">
      <c r="A840" s="761"/>
      <c r="B840" s="1463"/>
      <c r="C840" s="1702"/>
      <c r="D840" s="1703"/>
      <c r="E840" s="75" t="s">
        <v>96</v>
      </c>
      <c r="F840" s="90"/>
      <c r="G840" s="97" t="e">
        <f t="shared" si="151"/>
        <v>#DIV/0!</v>
      </c>
      <c r="H840" s="56"/>
      <c r="I840" s="56"/>
      <c r="J840" s="56"/>
      <c r="R840" s="1455"/>
      <c r="S840" s="1456"/>
      <c r="T840" s="1456"/>
      <c r="U840" s="1456"/>
      <c r="V840" s="1456"/>
      <c r="W840" s="1456"/>
      <c r="X840" s="1456"/>
      <c r="Y840" s="1456"/>
      <c r="Z840" s="1456"/>
      <c r="AA840" s="1456"/>
      <c r="AB840" s="1456"/>
      <c r="AC840" s="1456"/>
      <c r="AD840" s="1456"/>
      <c r="AE840" s="1456"/>
      <c r="AF840" s="1456"/>
    </row>
    <row r="841" spans="1:32" s="48" customFormat="1" ht="17.100000000000001" hidden="1" customHeight="1">
      <c r="A841" s="761"/>
      <c r="B841" s="1463"/>
      <c r="C841" s="1702"/>
      <c r="D841" s="1703"/>
      <c r="E841" s="75" t="s">
        <v>96</v>
      </c>
      <c r="F841" s="90"/>
      <c r="G841" s="97" t="e">
        <f t="shared" si="151"/>
        <v>#DIV/0!</v>
      </c>
      <c r="H841" s="56"/>
      <c r="I841" s="56"/>
      <c r="J841" s="56"/>
      <c r="R841" s="1455"/>
      <c r="S841" s="1456"/>
      <c r="T841" s="1456"/>
      <c r="U841" s="1456"/>
      <c r="V841" s="1456"/>
      <c r="W841" s="1456"/>
      <c r="X841" s="1456"/>
      <c r="Y841" s="1456"/>
      <c r="Z841" s="1456"/>
      <c r="AA841" s="1456"/>
      <c r="AB841" s="1456"/>
      <c r="AC841" s="1456"/>
      <c r="AD841" s="1456"/>
      <c r="AE841" s="1456"/>
      <c r="AF841" s="1456"/>
    </row>
    <row r="842" spans="1:32" s="48" customFormat="1" ht="17.100000000000001" hidden="1" customHeight="1">
      <c r="A842" s="761"/>
      <c r="B842" s="1463"/>
      <c r="C842" s="1702"/>
      <c r="D842" s="1703"/>
      <c r="E842" s="75" t="s">
        <v>96</v>
      </c>
      <c r="F842" s="90"/>
      <c r="G842" s="97" t="e">
        <f t="shared" si="151"/>
        <v>#DIV/0!</v>
      </c>
      <c r="H842" s="56"/>
      <c r="I842" s="56"/>
      <c r="J842" s="56"/>
      <c r="R842" s="1455"/>
      <c r="S842" s="1456"/>
      <c r="T842" s="1456"/>
      <c r="U842" s="1456"/>
      <c r="V842" s="1456"/>
      <c r="W842" s="1456"/>
      <c r="X842" s="1456"/>
      <c r="Y842" s="1456"/>
      <c r="Z842" s="1456"/>
      <c r="AA842" s="1456"/>
      <c r="AB842" s="1456"/>
      <c r="AC842" s="1456"/>
      <c r="AD842" s="1456"/>
      <c r="AE842" s="1456"/>
      <c r="AF842" s="1456"/>
    </row>
    <row r="843" spans="1:32" s="48" customFormat="1" ht="17.100000000000001" hidden="1" customHeight="1">
      <c r="A843" s="761"/>
      <c r="B843" s="1463"/>
      <c r="C843" s="1702"/>
      <c r="D843" s="1703"/>
      <c r="E843" s="75" t="s">
        <v>96</v>
      </c>
      <c r="F843" s="90"/>
      <c r="G843" s="97" t="e">
        <f t="shared" si="151"/>
        <v>#DIV/0!</v>
      </c>
      <c r="H843" s="56"/>
      <c r="I843" s="56"/>
      <c r="J843" s="56"/>
      <c r="R843" s="1455"/>
      <c r="S843" s="1456"/>
      <c r="T843" s="1456"/>
      <c r="U843" s="1456"/>
      <c r="V843" s="1456"/>
      <c r="W843" s="1456"/>
      <c r="X843" s="1456"/>
      <c r="Y843" s="1456"/>
      <c r="Z843" s="1456"/>
      <c r="AA843" s="1456"/>
      <c r="AB843" s="1456"/>
      <c r="AC843" s="1456"/>
      <c r="AD843" s="1456"/>
      <c r="AE843" s="1456"/>
      <c r="AF843" s="1456"/>
    </row>
    <row r="844" spans="1:32" s="48" customFormat="1" ht="17.100000000000001" hidden="1" customHeight="1">
      <c r="A844" s="761"/>
      <c r="B844" s="1463"/>
      <c r="C844" s="1702"/>
      <c r="D844" s="1703"/>
      <c r="E844" s="75" t="s">
        <v>96</v>
      </c>
      <c r="F844" s="90"/>
      <c r="G844" s="97" t="e">
        <f t="shared" si="151"/>
        <v>#DIV/0!</v>
      </c>
      <c r="H844" s="56"/>
      <c r="I844" s="56"/>
      <c r="J844" s="56"/>
      <c r="R844" s="1455"/>
      <c r="S844" s="1456"/>
      <c r="T844" s="1456"/>
      <c r="U844" s="1456"/>
      <c r="V844" s="1456"/>
      <c r="W844" s="1456"/>
      <c r="X844" s="1456"/>
      <c r="Y844" s="1456"/>
      <c r="Z844" s="1456"/>
      <c r="AA844" s="1456"/>
      <c r="AB844" s="1456"/>
      <c r="AC844" s="1456"/>
      <c r="AD844" s="1456"/>
      <c r="AE844" s="1456"/>
      <c r="AF844" s="1456"/>
    </row>
    <row r="845" spans="1:32" s="48" customFormat="1" ht="17.100000000000001" customHeight="1">
      <c r="A845" s="138"/>
      <c r="B845" s="1704" t="s">
        <v>1007</v>
      </c>
      <c r="C845" s="1704"/>
      <c r="D845" s="1704"/>
      <c r="E845" s="1424"/>
      <c r="F845" s="250"/>
      <c r="G845" s="142"/>
      <c r="H845" s="142">
        <f>SUM(H784:H844)</f>
        <v>10000</v>
      </c>
      <c r="I845" s="142">
        <f t="shared" ref="I845:J845" si="152">SUM(I784:I844)</f>
        <v>10000</v>
      </c>
      <c r="J845" s="142">
        <f t="shared" si="152"/>
        <v>10000</v>
      </c>
      <c r="R845" s="1455"/>
      <c r="S845" s="1456"/>
      <c r="T845" s="1456"/>
      <c r="U845" s="1456"/>
      <c r="V845" s="1456"/>
      <c r="W845" s="1456"/>
      <c r="X845" s="1456"/>
      <c r="Y845" s="1456"/>
      <c r="Z845" s="1456"/>
      <c r="AA845" s="1456"/>
      <c r="AB845" s="1456"/>
      <c r="AC845" s="1456"/>
      <c r="AD845" s="1456"/>
      <c r="AE845" s="1456"/>
      <c r="AF845" s="1456"/>
    </row>
    <row r="846" spans="1:32" s="48" customFormat="1" ht="34.049999999999997" customHeight="1">
      <c r="A846" s="1464" t="s">
        <v>1003</v>
      </c>
      <c r="B846" s="749">
        <v>346</v>
      </c>
      <c r="C846" s="1718" t="s">
        <v>73</v>
      </c>
      <c r="D846" s="1719"/>
      <c r="E846" s="746" t="s">
        <v>117</v>
      </c>
      <c r="F846" s="747" t="s">
        <v>117</v>
      </c>
      <c r="G846" s="748" t="s">
        <v>117</v>
      </c>
      <c r="H846" s="748" t="s">
        <v>117</v>
      </c>
      <c r="I846" s="748" t="s">
        <v>117</v>
      </c>
      <c r="J846" s="748" t="s">
        <v>117</v>
      </c>
    </row>
    <row r="847" spans="1:32" s="48" customFormat="1" ht="17.100000000000001" customHeight="1">
      <c r="A847" s="761"/>
      <c r="B847" s="762"/>
      <c r="C847" s="1702"/>
      <c r="D847" s="1703"/>
      <c r="E847" s="75" t="s">
        <v>96</v>
      </c>
      <c r="F847" s="60"/>
      <c r="G847" s="97" t="e">
        <f t="shared" ref="G847:G874" si="153">H847/F847</f>
        <v>#DIV/0!</v>
      </c>
      <c r="H847" s="56"/>
      <c r="I847" s="56"/>
      <c r="J847" s="56"/>
      <c r="R847" s="802"/>
      <c r="S847" s="802"/>
      <c r="T847" s="802"/>
      <c r="U847" s="802"/>
      <c r="V847" s="802"/>
      <c r="W847" s="802"/>
      <c r="X847" s="802"/>
      <c r="Y847" s="802"/>
      <c r="Z847" s="802"/>
      <c r="AA847" s="802"/>
      <c r="AB847" s="802"/>
      <c r="AC847" s="802"/>
      <c r="AD847" s="802"/>
      <c r="AE847" s="792">
        <f t="shared" si="143"/>
        <v>0</v>
      </c>
      <c r="AF847" s="792">
        <f t="shared" si="144"/>
        <v>0</v>
      </c>
    </row>
    <row r="848" spans="1:32" s="48" customFormat="1" ht="17.100000000000001" customHeight="1" thickBot="1">
      <c r="A848" s="761"/>
      <c r="B848" s="762"/>
      <c r="C848" s="1702"/>
      <c r="D848" s="1703"/>
      <c r="E848" s="75" t="s">
        <v>96</v>
      </c>
      <c r="F848" s="60"/>
      <c r="G848" s="97" t="e">
        <f t="shared" si="153"/>
        <v>#DIV/0!</v>
      </c>
      <c r="H848" s="56"/>
      <c r="I848" s="56"/>
      <c r="J848" s="56"/>
      <c r="R848" s="802"/>
      <c r="S848" s="802"/>
      <c r="T848" s="802"/>
      <c r="U848" s="802"/>
      <c r="V848" s="802"/>
      <c r="W848" s="802"/>
      <c r="X848" s="802"/>
      <c r="Y848" s="802"/>
      <c r="Z848" s="802"/>
      <c r="AA848" s="802"/>
      <c r="AB848" s="802"/>
      <c r="AC848" s="802"/>
      <c r="AD848" s="802"/>
      <c r="AE848" s="792">
        <f t="shared" si="143"/>
        <v>0</v>
      </c>
      <c r="AF848" s="792">
        <f t="shared" si="144"/>
        <v>0</v>
      </c>
    </row>
    <row r="849" spans="1:32" s="48" customFormat="1" ht="17.100000000000001" hidden="1" customHeight="1">
      <c r="A849" s="761"/>
      <c r="B849" s="762"/>
      <c r="C849" s="1702"/>
      <c r="D849" s="1703"/>
      <c r="E849" s="75" t="s">
        <v>96</v>
      </c>
      <c r="F849" s="60"/>
      <c r="G849" s="97" t="e">
        <f t="shared" si="153"/>
        <v>#DIV/0!</v>
      </c>
      <c r="H849" s="56"/>
      <c r="I849" s="56"/>
      <c r="J849" s="56"/>
      <c r="R849" s="802"/>
      <c r="S849" s="802"/>
      <c r="T849" s="802"/>
      <c r="U849" s="802"/>
      <c r="V849" s="802"/>
      <c r="W849" s="802"/>
      <c r="X849" s="802"/>
      <c r="Y849" s="802"/>
      <c r="Z849" s="802"/>
      <c r="AA849" s="802"/>
      <c r="AB849" s="802"/>
      <c r="AC849" s="802"/>
      <c r="AD849" s="802"/>
      <c r="AE849" s="792">
        <f t="shared" si="143"/>
        <v>0</v>
      </c>
      <c r="AF849" s="792">
        <f t="shared" si="144"/>
        <v>0</v>
      </c>
    </row>
    <row r="850" spans="1:32" s="48" customFormat="1" ht="17.100000000000001" hidden="1" customHeight="1">
      <c r="A850" s="761"/>
      <c r="B850" s="762"/>
      <c r="C850" s="1702"/>
      <c r="D850" s="1703"/>
      <c r="E850" s="75" t="s">
        <v>96</v>
      </c>
      <c r="F850" s="60"/>
      <c r="G850" s="97" t="e">
        <f t="shared" si="153"/>
        <v>#DIV/0!</v>
      </c>
      <c r="H850" s="56"/>
      <c r="I850" s="56"/>
      <c r="J850" s="56"/>
      <c r="R850" s="802"/>
      <c r="S850" s="802"/>
      <c r="T850" s="802"/>
      <c r="U850" s="802"/>
      <c r="V850" s="802"/>
      <c r="W850" s="802"/>
      <c r="X850" s="802"/>
      <c r="Y850" s="802"/>
      <c r="Z850" s="802"/>
      <c r="AA850" s="802"/>
      <c r="AB850" s="802"/>
      <c r="AC850" s="802"/>
      <c r="AD850" s="802"/>
      <c r="AE850" s="792"/>
      <c r="AF850" s="792"/>
    </row>
    <row r="851" spans="1:32" s="48" customFormat="1" ht="17.100000000000001" hidden="1" customHeight="1">
      <c r="A851" s="761"/>
      <c r="B851" s="762"/>
      <c r="C851" s="1702"/>
      <c r="D851" s="1703"/>
      <c r="E851" s="75" t="s">
        <v>96</v>
      </c>
      <c r="F851" s="60"/>
      <c r="G851" s="97" t="e">
        <f t="shared" si="153"/>
        <v>#DIV/0!</v>
      </c>
      <c r="H851" s="56"/>
      <c r="I851" s="56"/>
      <c r="J851" s="56"/>
      <c r="R851" s="802"/>
      <c r="S851" s="802"/>
      <c r="T851" s="802"/>
      <c r="U851" s="802"/>
      <c r="V851" s="802"/>
      <c r="W851" s="802"/>
      <c r="X851" s="802"/>
      <c r="Y851" s="802"/>
      <c r="Z851" s="802"/>
      <c r="AA851" s="802"/>
      <c r="AB851" s="802"/>
      <c r="AC851" s="802"/>
      <c r="AD851" s="802"/>
      <c r="AE851" s="792"/>
      <c r="AF851" s="792"/>
    </row>
    <row r="852" spans="1:32" s="48" customFormat="1" ht="17.100000000000001" hidden="1" customHeight="1">
      <c r="A852" s="761"/>
      <c r="B852" s="762"/>
      <c r="C852" s="1702"/>
      <c r="D852" s="1703"/>
      <c r="E852" s="75" t="s">
        <v>96</v>
      </c>
      <c r="F852" s="60"/>
      <c r="G852" s="97" t="e">
        <f t="shared" si="153"/>
        <v>#DIV/0!</v>
      </c>
      <c r="H852" s="56"/>
      <c r="I852" s="56"/>
      <c r="J852" s="56"/>
      <c r="R852" s="802"/>
      <c r="S852" s="802"/>
      <c r="T852" s="802"/>
      <c r="U852" s="802"/>
      <c r="V852" s="802"/>
      <c r="W852" s="802"/>
      <c r="X852" s="802"/>
      <c r="Y852" s="802"/>
      <c r="Z852" s="802"/>
      <c r="AA852" s="802"/>
      <c r="AB852" s="802"/>
      <c r="AC852" s="802"/>
      <c r="AD852" s="802"/>
      <c r="AE852" s="792"/>
      <c r="AF852" s="792"/>
    </row>
    <row r="853" spans="1:32" s="48" customFormat="1" ht="17.100000000000001" hidden="1" customHeight="1">
      <c r="A853" s="761"/>
      <c r="B853" s="762"/>
      <c r="C853" s="1702"/>
      <c r="D853" s="1703"/>
      <c r="E853" s="75" t="s">
        <v>96</v>
      </c>
      <c r="F853" s="60"/>
      <c r="G853" s="97" t="e">
        <f t="shared" si="153"/>
        <v>#DIV/0!</v>
      </c>
      <c r="H853" s="56"/>
      <c r="I853" s="56"/>
      <c r="J853" s="56"/>
      <c r="R853" s="802"/>
      <c r="S853" s="802"/>
      <c r="T853" s="802"/>
      <c r="U853" s="802"/>
      <c r="V853" s="802"/>
      <c r="W853" s="802"/>
      <c r="X853" s="802"/>
      <c r="Y853" s="802"/>
      <c r="Z853" s="802"/>
      <c r="AA853" s="802"/>
      <c r="AB853" s="802"/>
      <c r="AC853" s="802"/>
      <c r="AD853" s="802"/>
      <c r="AE853" s="792"/>
      <c r="AF853" s="792"/>
    </row>
    <row r="854" spans="1:32" s="48" customFormat="1" ht="17.100000000000001" hidden="1" customHeight="1">
      <c r="A854" s="761"/>
      <c r="B854" s="762"/>
      <c r="C854" s="1702"/>
      <c r="D854" s="1703"/>
      <c r="E854" s="75" t="s">
        <v>96</v>
      </c>
      <c r="F854" s="60"/>
      <c r="G854" s="97" t="e">
        <f t="shared" si="153"/>
        <v>#DIV/0!</v>
      </c>
      <c r="H854" s="56"/>
      <c r="I854" s="56"/>
      <c r="J854" s="56"/>
      <c r="R854" s="802"/>
      <c r="S854" s="802"/>
      <c r="T854" s="802"/>
      <c r="U854" s="802"/>
      <c r="V854" s="802"/>
      <c r="W854" s="802"/>
      <c r="X854" s="802"/>
      <c r="Y854" s="802"/>
      <c r="Z854" s="802"/>
      <c r="AA854" s="802"/>
      <c r="AB854" s="802"/>
      <c r="AC854" s="802"/>
      <c r="AD854" s="802"/>
      <c r="AE854" s="792"/>
      <c r="AF854" s="792"/>
    </row>
    <row r="855" spans="1:32" s="48" customFormat="1" ht="17.100000000000001" hidden="1" customHeight="1">
      <c r="A855" s="761"/>
      <c r="B855" s="762"/>
      <c r="C855" s="1702"/>
      <c r="D855" s="1703"/>
      <c r="E855" s="75" t="s">
        <v>96</v>
      </c>
      <c r="F855" s="60"/>
      <c r="G855" s="97" t="e">
        <f t="shared" si="153"/>
        <v>#DIV/0!</v>
      </c>
      <c r="H855" s="56"/>
      <c r="I855" s="56"/>
      <c r="J855" s="56"/>
      <c r="R855" s="802"/>
      <c r="S855" s="802"/>
      <c r="T855" s="802"/>
      <c r="U855" s="802"/>
      <c r="V855" s="802"/>
      <c r="W855" s="802"/>
      <c r="X855" s="802"/>
      <c r="Y855" s="802"/>
      <c r="Z855" s="802"/>
      <c r="AA855" s="802"/>
      <c r="AB855" s="802"/>
      <c r="AC855" s="802"/>
      <c r="AD855" s="802"/>
      <c r="AE855" s="792"/>
      <c r="AF855" s="792"/>
    </row>
    <row r="856" spans="1:32" s="48" customFormat="1" ht="17.100000000000001" hidden="1" customHeight="1">
      <c r="A856" s="761"/>
      <c r="B856" s="762"/>
      <c r="C856" s="1702"/>
      <c r="D856" s="1703"/>
      <c r="E856" s="75" t="s">
        <v>96</v>
      </c>
      <c r="F856" s="60"/>
      <c r="G856" s="97" t="e">
        <f t="shared" si="153"/>
        <v>#DIV/0!</v>
      </c>
      <c r="H856" s="56"/>
      <c r="I856" s="56"/>
      <c r="J856" s="56"/>
      <c r="R856" s="802"/>
      <c r="S856" s="802"/>
      <c r="T856" s="802"/>
      <c r="U856" s="802"/>
      <c r="V856" s="802"/>
      <c r="W856" s="802"/>
      <c r="X856" s="802"/>
      <c r="Y856" s="802"/>
      <c r="Z856" s="802"/>
      <c r="AA856" s="802"/>
      <c r="AB856" s="802"/>
      <c r="AC856" s="802"/>
      <c r="AD856" s="802"/>
      <c r="AE856" s="792"/>
      <c r="AF856" s="792"/>
    </row>
    <row r="857" spans="1:32" s="48" customFormat="1" ht="17.100000000000001" hidden="1" customHeight="1">
      <c r="A857" s="761"/>
      <c r="B857" s="762"/>
      <c r="C857" s="1702"/>
      <c r="D857" s="1703"/>
      <c r="E857" s="75" t="s">
        <v>96</v>
      </c>
      <c r="F857" s="60"/>
      <c r="G857" s="97" t="e">
        <f t="shared" si="153"/>
        <v>#DIV/0!</v>
      </c>
      <c r="H857" s="56"/>
      <c r="I857" s="56"/>
      <c r="J857" s="56"/>
      <c r="R857" s="802"/>
      <c r="S857" s="802"/>
      <c r="T857" s="802"/>
      <c r="U857" s="802"/>
      <c r="V857" s="802"/>
      <c r="W857" s="802"/>
      <c r="X857" s="802"/>
      <c r="Y857" s="802"/>
      <c r="Z857" s="802"/>
      <c r="AA857" s="802"/>
      <c r="AB857" s="802"/>
      <c r="AC857" s="802"/>
      <c r="AD857" s="802"/>
      <c r="AE857" s="792"/>
      <c r="AF857" s="792"/>
    </row>
    <row r="858" spans="1:32" s="48" customFormat="1" ht="17.100000000000001" hidden="1" customHeight="1">
      <c r="A858" s="761"/>
      <c r="B858" s="762"/>
      <c r="C858" s="1702"/>
      <c r="D858" s="1703"/>
      <c r="E858" s="75" t="s">
        <v>96</v>
      </c>
      <c r="F858" s="60"/>
      <c r="G858" s="97" t="e">
        <f t="shared" si="153"/>
        <v>#DIV/0!</v>
      </c>
      <c r="H858" s="56"/>
      <c r="I858" s="56"/>
      <c r="J858" s="56"/>
      <c r="R858" s="802"/>
      <c r="S858" s="802"/>
      <c r="T858" s="802"/>
      <c r="U858" s="802"/>
      <c r="V858" s="802"/>
      <c r="W858" s="802"/>
      <c r="X858" s="802"/>
      <c r="Y858" s="802"/>
      <c r="Z858" s="802"/>
      <c r="AA858" s="802"/>
      <c r="AB858" s="802"/>
      <c r="AC858" s="802"/>
      <c r="AD858" s="802"/>
      <c r="AE858" s="792"/>
      <c r="AF858" s="792"/>
    </row>
    <row r="859" spans="1:32" s="48" customFormat="1" ht="17.100000000000001" hidden="1" customHeight="1">
      <c r="A859" s="761"/>
      <c r="B859" s="762"/>
      <c r="C859" s="1702"/>
      <c r="D859" s="1703"/>
      <c r="E859" s="75" t="s">
        <v>96</v>
      </c>
      <c r="F859" s="60"/>
      <c r="G859" s="97" t="e">
        <f t="shared" si="153"/>
        <v>#DIV/0!</v>
      </c>
      <c r="H859" s="56"/>
      <c r="I859" s="56"/>
      <c r="J859" s="56"/>
      <c r="R859" s="802"/>
      <c r="S859" s="802"/>
      <c r="T859" s="802"/>
      <c r="U859" s="802"/>
      <c r="V859" s="802"/>
      <c r="W859" s="802"/>
      <c r="X859" s="802"/>
      <c r="Y859" s="802"/>
      <c r="Z859" s="802"/>
      <c r="AA859" s="802"/>
      <c r="AB859" s="802"/>
      <c r="AC859" s="802"/>
      <c r="AD859" s="802"/>
      <c r="AE859" s="792"/>
      <c r="AF859" s="792"/>
    </row>
    <row r="860" spans="1:32" s="48" customFormat="1" ht="17.100000000000001" hidden="1" customHeight="1">
      <c r="A860" s="761"/>
      <c r="B860" s="762"/>
      <c r="C860" s="1702"/>
      <c r="D860" s="1703"/>
      <c r="E860" s="75" t="s">
        <v>96</v>
      </c>
      <c r="F860" s="60"/>
      <c r="G860" s="97" t="e">
        <f t="shared" si="153"/>
        <v>#DIV/0!</v>
      </c>
      <c r="H860" s="56"/>
      <c r="I860" s="56"/>
      <c r="J860" s="56"/>
      <c r="R860" s="802"/>
      <c r="S860" s="802"/>
      <c r="T860" s="802"/>
      <c r="U860" s="802"/>
      <c r="V860" s="802"/>
      <c r="W860" s="802"/>
      <c r="X860" s="802"/>
      <c r="Y860" s="802"/>
      <c r="Z860" s="802"/>
      <c r="AA860" s="802"/>
      <c r="AB860" s="802"/>
      <c r="AC860" s="802"/>
      <c r="AD860" s="802"/>
      <c r="AE860" s="792"/>
      <c r="AF860" s="792"/>
    </row>
    <row r="861" spans="1:32" s="48" customFormat="1" ht="17.100000000000001" hidden="1" customHeight="1">
      <c r="A861" s="761"/>
      <c r="B861" s="762"/>
      <c r="C861" s="1702"/>
      <c r="D861" s="1703"/>
      <c r="E861" s="75" t="s">
        <v>96</v>
      </c>
      <c r="F861" s="60"/>
      <c r="G861" s="97" t="e">
        <f t="shared" si="153"/>
        <v>#DIV/0!</v>
      </c>
      <c r="H861" s="56"/>
      <c r="I861" s="56"/>
      <c r="J861" s="56"/>
      <c r="R861" s="802"/>
      <c r="S861" s="802"/>
      <c r="T861" s="802"/>
      <c r="U861" s="802"/>
      <c r="V861" s="802"/>
      <c r="W861" s="802"/>
      <c r="X861" s="802"/>
      <c r="Y861" s="802"/>
      <c r="Z861" s="802"/>
      <c r="AA861" s="802"/>
      <c r="AB861" s="802"/>
      <c r="AC861" s="802"/>
      <c r="AD861" s="802"/>
      <c r="AE861" s="792"/>
      <c r="AF861" s="792"/>
    </row>
    <row r="862" spans="1:32" s="48" customFormat="1" ht="17.100000000000001" hidden="1" customHeight="1">
      <c r="A862" s="761"/>
      <c r="B862" s="762"/>
      <c r="C862" s="1702"/>
      <c r="D862" s="1703"/>
      <c r="E862" s="75" t="s">
        <v>96</v>
      </c>
      <c r="F862" s="60"/>
      <c r="G862" s="97" t="e">
        <f t="shared" si="153"/>
        <v>#DIV/0!</v>
      </c>
      <c r="H862" s="56"/>
      <c r="I862" s="56"/>
      <c r="J862" s="56"/>
      <c r="R862" s="802"/>
      <c r="S862" s="802"/>
      <c r="T862" s="802"/>
      <c r="U862" s="802"/>
      <c r="V862" s="802"/>
      <c r="W862" s="802"/>
      <c r="X862" s="802"/>
      <c r="Y862" s="802"/>
      <c r="Z862" s="802"/>
      <c r="AA862" s="802"/>
      <c r="AB862" s="802"/>
      <c r="AC862" s="802"/>
      <c r="AD862" s="802"/>
      <c r="AE862" s="792">
        <f t="shared" si="143"/>
        <v>0</v>
      </c>
      <c r="AF862" s="792">
        <f t="shared" si="144"/>
        <v>0</v>
      </c>
    </row>
    <row r="863" spans="1:32" s="48" customFormat="1" ht="17.100000000000001" hidden="1" customHeight="1">
      <c r="A863" s="761"/>
      <c r="B863" s="762"/>
      <c r="C863" s="1702"/>
      <c r="D863" s="1703"/>
      <c r="E863" s="75" t="s">
        <v>96</v>
      </c>
      <c r="F863" s="60"/>
      <c r="G863" s="97" t="e">
        <f t="shared" si="153"/>
        <v>#DIV/0!</v>
      </c>
      <c r="H863" s="56"/>
      <c r="I863" s="56"/>
      <c r="J863" s="56"/>
      <c r="R863" s="802"/>
      <c r="S863" s="802"/>
      <c r="T863" s="802"/>
      <c r="U863" s="802"/>
      <c r="V863" s="802"/>
      <c r="W863" s="802"/>
      <c r="X863" s="802"/>
      <c r="Y863" s="802"/>
      <c r="Z863" s="802"/>
      <c r="AA863" s="802"/>
      <c r="AB863" s="802"/>
      <c r="AC863" s="802"/>
      <c r="AD863" s="802"/>
      <c r="AE863" s="792">
        <f t="shared" si="143"/>
        <v>0</v>
      </c>
      <c r="AF863" s="792">
        <f t="shared" si="144"/>
        <v>0</v>
      </c>
    </row>
    <row r="864" spans="1:32" s="48" customFormat="1" ht="17.100000000000001" hidden="1" customHeight="1">
      <c r="A864" s="761"/>
      <c r="B864" s="762"/>
      <c r="C864" s="1702"/>
      <c r="D864" s="1703"/>
      <c r="E864" s="75" t="s">
        <v>96</v>
      </c>
      <c r="F864" s="60"/>
      <c r="G864" s="97" t="e">
        <f t="shared" si="153"/>
        <v>#DIV/0!</v>
      </c>
      <c r="H864" s="56"/>
      <c r="I864" s="56"/>
      <c r="J864" s="56"/>
      <c r="R864" s="802"/>
      <c r="S864" s="802"/>
      <c r="T864" s="802"/>
      <c r="U864" s="802"/>
      <c r="V864" s="802"/>
      <c r="W864" s="802"/>
      <c r="X864" s="802"/>
      <c r="Y864" s="802"/>
      <c r="Z864" s="802"/>
      <c r="AA864" s="802"/>
      <c r="AB864" s="802"/>
      <c r="AC864" s="802"/>
      <c r="AD864" s="802"/>
      <c r="AE864" s="792"/>
      <c r="AF864" s="792"/>
    </row>
    <row r="865" spans="1:32" s="48" customFormat="1" ht="17.100000000000001" hidden="1" customHeight="1">
      <c r="A865" s="761"/>
      <c r="B865" s="762"/>
      <c r="C865" s="1702"/>
      <c r="D865" s="1703"/>
      <c r="E865" s="75" t="s">
        <v>96</v>
      </c>
      <c r="F865" s="60"/>
      <c r="G865" s="97" t="e">
        <f t="shared" si="153"/>
        <v>#DIV/0!</v>
      </c>
      <c r="H865" s="56"/>
      <c r="I865" s="56"/>
      <c r="J865" s="56"/>
      <c r="R865" s="802"/>
      <c r="S865" s="802"/>
      <c r="T865" s="802"/>
      <c r="U865" s="802"/>
      <c r="V865" s="802"/>
      <c r="W865" s="802"/>
      <c r="X865" s="802"/>
      <c r="Y865" s="802"/>
      <c r="Z865" s="802"/>
      <c r="AA865" s="802"/>
      <c r="AB865" s="802"/>
      <c r="AC865" s="802"/>
      <c r="AD865" s="802"/>
      <c r="AE865" s="792"/>
      <c r="AF865" s="792"/>
    </row>
    <row r="866" spans="1:32" s="48" customFormat="1" ht="17.100000000000001" hidden="1" customHeight="1">
      <c r="A866" s="761"/>
      <c r="B866" s="762"/>
      <c r="C866" s="1702"/>
      <c r="D866" s="1703"/>
      <c r="E866" s="75" t="s">
        <v>96</v>
      </c>
      <c r="F866" s="60"/>
      <c r="G866" s="97" t="e">
        <f t="shared" si="153"/>
        <v>#DIV/0!</v>
      </c>
      <c r="H866" s="56"/>
      <c r="I866" s="56"/>
      <c r="J866" s="56"/>
      <c r="R866" s="802"/>
      <c r="S866" s="802"/>
      <c r="T866" s="802"/>
      <c r="U866" s="802"/>
      <c r="V866" s="802"/>
      <c r="W866" s="802"/>
      <c r="X866" s="802"/>
      <c r="Y866" s="802"/>
      <c r="Z866" s="802"/>
      <c r="AA866" s="802"/>
      <c r="AB866" s="802"/>
      <c r="AC866" s="802"/>
      <c r="AD866" s="802"/>
      <c r="AE866" s="792"/>
      <c r="AF866" s="792"/>
    </row>
    <row r="867" spans="1:32" s="48" customFormat="1" ht="17.100000000000001" hidden="1" customHeight="1">
      <c r="A867" s="761"/>
      <c r="B867" s="762"/>
      <c r="C867" s="1702"/>
      <c r="D867" s="1703"/>
      <c r="E867" s="75" t="s">
        <v>96</v>
      </c>
      <c r="F867" s="60"/>
      <c r="G867" s="97" t="e">
        <f t="shared" si="153"/>
        <v>#DIV/0!</v>
      </c>
      <c r="H867" s="56"/>
      <c r="I867" s="56"/>
      <c r="J867" s="56"/>
      <c r="R867" s="802"/>
      <c r="S867" s="802"/>
      <c r="T867" s="802"/>
      <c r="U867" s="802"/>
      <c r="V867" s="802"/>
      <c r="W867" s="802"/>
      <c r="X867" s="802"/>
      <c r="Y867" s="802"/>
      <c r="Z867" s="802"/>
      <c r="AA867" s="802"/>
      <c r="AB867" s="802"/>
      <c r="AC867" s="802"/>
      <c r="AD867" s="802"/>
      <c r="AE867" s="792"/>
      <c r="AF867" s="792"/>
    </row>
    <row r="868" spans="1:32" s="48" customFormat="1" ht="17.100000000000001" hidden="1" customHeight="1">
      <c r="A868" s="761"/>
      <c r="B868" s="762"/>
      <c r="C868" s="1702"/>
      <c r="D868" s="1703"/>
      <c r="E868" s="75" t="s">
        <v>96</v>
      </c>
      <c r="F868" s="60"/>
      <c r="G868" s="97" t="e">
        <f t="shared" si="153"/>
        <v>#DIV/0!</v>
      </c>
      <c r="H868" s="56"/>
      <c r="I868" s="56"/>
      <c r="J868" s="56"/>
      <c r="R868" s="802"/>
      <c r="S868" s="802"/>
      <c r="T868" s="802"/>
      <c r="U868" s="802"/>
      <c r="V868" s="802"/>
      <c r="W868" s="802"/>
      <c r="X868" s="802"/>
      <c r="Y868" s="802"/>
      <c r="Z868" s="802"/>
      <c r="AA868" s="802"/>
      <c r="AB868" s="802"/>
      <c r="AC868" s="802"/>
      <c r="AD868" s="802"/>
      <c r="AE868" s="792"/>
      <c r="AF868" s="792"/>
    </row>
    <row r="869" spans="1:32" s="48" customFormat="1" ht="17.100000000000001" hidden="1" customHeight="1">
      <c r="A869" s="761"/>
      <c r="B869" s="762"/>
      <c r="C869" s="1977"/>
      <c r="D869" s="1978"/>
      <c r="E869" s="75" t="s">
        <v>96</v>
      </c>
      <c r="F869" s="60"/>
      <c r="G869" s="97" t="e">
        <f t="shared" si="153"/>
        <v>#DIV/0!</v>
      </c>
      <c r="H869" s="56"/>
      <c r="I869" s="56"/>
      <c r="J869" s="56"/>
      <c r="R869" s="802"/>
      <c r="S869" s="802"/>
      <c r="T869" s="802"/>
      <c r="U869" s="802"/>
      <c r="V869" s="802"/>
      <c r="W869" s="802"/>
      <c r="X869" s="802"/>
      <c r="Y869" s="802"/>
      <c r="Z869" s="802"/>
      <c r="AA869" s="802"/>
      <c r="AB869" s="802"/>
      <c r="AC869" s="802"/>
      <c r="AD869" s="802"/>
      <c r="AE869" s="792">
        <f t="shared" si="143"/>
        <v>0</v>
      </c>
      <c r="AF869" s="792">
        <f t="shared" si="144"/>
        <v>0</v>
      </c>
    </row>
    <row r="870" spans="1:32" s="48" customFormat="1" ht="17.100000000000001" hidden="1" customHeight="1">
      <c r="A870" s="761"/>
      <c r="B870" s="762"/>
      <c r="C870" s="1705"/>
      <c r="D870" s="1703"/>
      <c r="E870" s="75" t="s">
        <v>96</v>
      </c>
      <c r="F870" s="60"/>
      <c r="G870" s="97" t="e">
        <f t="shared" si="153"/>
        <v>#DIV/0!</v>
      </c>
      <c r="H870" s="56"/>
      <c r="I870" s="56"/>
      <c r="J870" s="56"/>
      <c r="R870" s="802"/>
      <c r="S870" s="802"/>
      <c r="T870" s="802"/>
      <c r="U870" s="802"/>
      <c r="V870" s="802"/>
      <c r="W870" s="802"/>
      <c r="X870" s="802"/>
      <c r="Y870" s="802"/>
      <c r="Z870" s="802"/>
      <c r="AA870" s="802"/>
      <c r="AB870" s="802"/>
      <c r="AC870" s="802"/>
      <c r="AD870" s="802"/>
      <c r="AE870" s="792">
        <f t="shared" si="143"/>
        <v>0</v>
      </c>
      <c r="AF870" s="792">
        <f t="shared" si="144"/>
        <v>0</v>
      </c>
    </row>
    <row r="871" spans="1:32" s="48" customFormat="1" ht="17.100000000000001" hidden="1" customHeight="1">
      <c r="A871" s="761"/>
      <c r="B871" s="762"/>
      <c r="C871" s="1705"/>
      <c r="D871" s="1703"/>
      <c r="E871" s="75" t="s">
        <v>96</v>
      </c>
      <c r="F871" s="60"/>
      <c r="G871" s="97" t="e">
        <f t="shared" si="153"/>
        <v>#DIV/0!</v>
      </c>
      <c r="H871" s="56"/>
      <c r="I871" s="56"/>
      <c r="J871" s="56"/>
      <c r="R871" s="802"/>
      <c r="S871" s="802"/>
      <c r="T871" s="802"/>
      <c r="U871" s="802"/>
      <c r="V871" s="802"/>
      <c r="W871" s="802"/>
      <c r="X871" s="802"/>
      <c r="Y871" s="802"/>
      <c r="Z871" s="802"/>
      <c r="AA871" s="802"/>
      <c r="AB871" s="802"/>
      <c r="AC871" s="802"/>
      <c r="AD871" s="802"/>
      <c r="AE871" s="792">
        <f t="shared" si="143"/>
        <v>0</v>
      </c>
      <c r="AF871" s="792">
        <f t="shared" si="144"/>
        <v>0</v>
      </c>
    </row>
    <row r="872" spans="1:32" s="48" customFormat="1" ht="17.100000000000001" hidden="1" customHeight="1">
      <c r="A872" s="761"/>
      <c r="B872" s="762"/>
      <c r="C872" s="1705"/>
      <c r="D872" s="1703"/>
      <c r="E872" s="75" t="s">
        <v>96</v>
      </c>
      <c r="F872" s="60"/>
      <c r="G872" s="97" t="e">
        <f t="shared" si="153"/>
        <v>#DIV/0!</v>
      </c>
      <c r="H872" s="56"/>
      <c r="I872" s="56"/>
      <c r="J872" s="56"/>
      <c r="R872" s="802"/>
      <c r="S872" s="802"/>
      <c r="T872" s="802"/>
      <c r="U872" s="802"/>
      <c r="V872" s="802"/>
      <c r="W872" s="802"/>
      <c r="X872" s="802"/>
      <c r="Y872" s="802"/>
      <c r="Z872" s="802"/>
      <c r="AA872" s="802"/>
      <c r="AB872" s="802"/>
      <c r="AC872" s="802"/>
      <c r="AD872" s="802"/>
      <c r="AE872" s="792">
        <f t="shared" si="143"/>
        <v>0</v>
      </c>
      <c r="AF872" s="792">
        <f t="shared" si="144"/>
        <v>0</v>
      </c>
    </row>
    <row r="873" spans="1:32" s="48" customFormat="1" ht="17.100000000000001" hidden="1" customHeight="1">
      <c r="A873" s="761"/>
      <c r="B873" s="762"/>
      <c r="C873" s="1705"/>
      <c r="D873" s="1703"/>
      <c r="E873" s="75" t="s">
        <v>96</v>
      </c>
      <c r="F873" s="60"/>
      <c r="G873" s="97" t="e">
        <f t="shared" si="153"/>
        <v>#DIV/0!</v>
      </c>
      <c r="H873" s="56"/>
      <c r="I873" s="56"/>
      <c r="J873" s="56"/>
      <c r="R873" s="802"/>
      <c r="S873" s="802"/>
      <c r="T873" s="802"/>
      <c r="U873" s="802"/>
      <c r="V873" s="802"/>
      <c r="W873" s="802"/>
      <c r="X873" s="802"/>
      <c r="Y873" s="802"/>
      <c r="Z873" s="802"/>
      <c r="AA873" s="802"/>
      <c r="AB873" s="802"/>
      <c r="AC873" s="802"/>
      <c r="AD873" s="802"/>
      <c r="AE873" s="792">
        <f t="shared" si="143"/>
        <v>0</v>
      </c>
      <c r="AF873" s="792">
        <f t="shared" si="144"/>
        <v>0</v>
      </c>
    </row>
    <row r="874" spans="1:32" s="48" customFormat="1" ht="17.100000000000001" hidden="1" customHeight="1" thickBot="1">
      <c r="A874" s="761"/>
      <c r="B874" s="762"/>
      <c r="C874" s="765"/>
      <c r="D874" s="766"/>
      <c r="E874" s="75" t="s">
        <v>96</v>
      </c>
      <c r="F874" s="60"/>
      <c r="G874" s="97" t="e">
        <f t="shared" si="153"/>
        <v>#DIV/0!</v>
      </c>
      <c r="H874" s="56"/>
      <c r="I874" s="56"/>
      <c r="J874" s="56"/>
      <c r="R874" s="802"/>
      <c r="S874" s="802"/>
      <c r="T874" s="802"/>
      <c r="U874" s="802"/>
      <c r="V874" s="802"/>
      <c r="W874" s="802"/>
      <c r="X874" s="802"/>
      <c r="Y874" s="802"/>
      <c r="Z874" s="802"/>
      <c r="AA874" s="802"/>
      <c r="AB874" s="802"/>
      <c r="AC874" s="802"/>
      <c r="AD874" s="802"/>
      <c r="AE874" s="792">
        <f t="shared" si="143"/>
        <v>0</v>
      </c>
      <c r="AF874" s="792">
        <f t="shared" si="144"/>
        <v>0</v>
      </c>
    </row>
    <row r="875" spans="1:32" s="48" customFormat="1" ht="17.100000000000001" customHeight="1" thickBot="1">
      <c r="A875" s="138"/>
      <c r="B875" s="1704" t="s">
        <v>1006</v>
      </c>
      <c r="C875" s="1704"/>
      <c r="D875" s="1704"/>
      <c r="E875" s="776"/>
      <c r="F875" s="250"/>
      <c r="G875" s="142"/>
      <c r="H875" s="142">
        <f>SUM(H847:H874)</f>
        <v>0</v>
      </c>
      <c r="I875" s="142">
        <f t="shared" ref="I875:J875" si="154">SUM(I847:I874)</f>
        <v>0</v>
      </c>
      <c r="J875" s="142">
        <f t="shared" si="154"/>
        <v>0</v>
      </c>
      <c r="R875" s="804">
        <v>346</v>
      </c>
      <c r="S875" s="798">
        <f>SUM(S847:S874)</f>
        <v>0</v>
      </c>
      <c r="T875" s="798">
        <f t="shared" ref="T875:AD875" si="155">SUM(T847:T874)</f>
        <v>0</v>
      </c>
      <c r="U875" s="798">
        <f t="shared" si="155"/>
        <v>0</v>
      </c>
      <c r="V875" s="798">
        <f t="shared" si="155"/>
        <v>0</v>
      </c>
      <c r="W875" s="798">
        <f t="shared" si="155"/>
        <v>0</v>
      </c>
      <c r="X875" s="798">
        <f t="shared" si="155"/>
        <v>0</v>
      </c>
      <c r="Y875" s="798">
        <f t="shared" si="155"/>
        <v>0</v>
      </c>
      <c r="Z875" s="798">
        <f t="shared" si="155"/>
        <v>0</v>
      </c>
      <c r="AA875" s="798">
        <f t="shared" si="155"/>
        <v>0</v>
      </c>
      <c r="AB875" s="798">
        <f t="shared" si="155"/>
        <v>0</v>
      </c>
      <c r="AC875" s="798">
        <f t="shared" si="155"/>
        <v>0</v>
      </c>
      <c r="AD875" s="798">
        <f t="shared" si="155"/>
        <v>0</v>
      </c>
      <c r="AE875" s="798">
        <f>SUM(S875:AD875)</f>
        <v>0</v>
      </c>
      <c r="AF875" s="814">
        <f>J875-AE875</f>
        <v>0</v>
      </c>
    </row>
    <row r="876" spans="1:32" s="48" customFormat="1" ht="32.25" customHeight="1">
      <c r="A876" s="1464" t="s">
        <v>1004</v>
      </c>
      <c r="B876" s="749">
        <v>346</v>
      </c>
      <c r="C876" s="1718" t="s">
        <v>157</v>
      </c>
      <c r="D876" s="1719"/>
      <c r="E876" s="746" t="s">
        <v>117</v>
      </c>
      <c r="F876" s="747" t="s">
        <v>117</v>
      </c>
      <c r="G876" s="748" t="s">
        <v>117</v>
      </c>
      <c r="H876" s="748" t="s">
        <v>117</v>
      </c>
      <c r="I876" s="748" t="s">
        <v>117</v>
      </c>
      <c r="J876" s="748" t="s">
        <v>117</v>
      </c>
    </row>
    <row r="877" spans="1:32" s="48" customFormat="1" ht="17.100000000000001" customHeight="1">
      <c r="A877" s="761"/>
      <c r="B877" s="762"/>
      <c r="C877" s="1705"/>
      <c r="D877" s="1703"/>
      <c r="E877" s="75" t="s">
        <v>96</v>
      </c>
      <c r="F877" s="60"/>
      <c r="G877" s="97" t="e">
        <f t="shared" ref="G877:G887" si="156">H877/F877</f>
        <v>#DIV/0!</v>
      </c>
      <c r="H877" s="88"/>
      <c r="I877" s="88"/>
      <c r="J877" s="88"/>
      <c r="R877" s="802"/>
      <c r="S877" s="802"/>
      <c r="T877" s="802"/>
      <c r="U877" s="802"/>
      <c r="V877" s="802"/>
      <c r="W877" s="802"/>
      <c r="X877" s="802"/>
      <c r="Y877" s="802"/>
      <c r="Z877" s="802"/>
      <c r="AA877" s="802"/>
      <c r="AB877" s="802"/>
      <c r="AC877" s="802"/>
      <c r="AD877" s="802"/>
      <c r="AE877" s="792">
        <f t="shared" si="143"/>
        <v>0</v>
      </c>
      <c r="AF877" s="792">
        <f t="shared" si="144"/>
        <v>0</v>
      </c>
    </row>
    <row r="878" spans="1:32" s="48" customFormat="1" ht="17.100000000000001" customHeight="1" thickBot="1">
      <c r="A878" s="761"/>
      <c r="B878" s="762"/>
      <c r="C878" s="1705"/>
      <c r="D878" s="1703"/>
      <c r="E878" s="75" t="s">
        <v>96</v>
      </c>
      <c r="F878" s="60"/>
      <c r="G878" s="97" t="e">
        <f t="shared" si="156"/>
        <v>#DIV/0!</v>
      </c>
      <c r="H878" s="784"/>
      <c r="I878" s="784"/>
      <c r="J878" s="784"/>
      <c r="R878" s="802"/>
      <c r="S878" s="802"/>
      <c r="T878" s="802"/>
      <c r="U878" s="802"/>
      <c r="V878" s="802"/>
      <c r="W878" s="802"/>
      <c r="X878" s="802"/>
      <c r="Y878" s="802"/>
      <c r="Z878" s="802"/>
      <c r="AA878" s="802"/>
      <c r="AB878" s="802"/>
      <c r="AC878" s="802"/>
      <c r="AD878" s="802"/>
      <c r="AE878" s="792">
        <f t="shared" si="143"/>
        <v>0</v>
      </c>
      <c r="AF878" s="792">
        <f t="shared" si="144"/>
        <v>0</v>
      </c>
    </row>
    <row r="879" spans="1:32" s="48" customFormat="1" ht="17.100000000000001" hidden="1" customHeight="1">
      <c r="A879" s="761"/>
      <c r="B879" s="762"/>
      <c r="C879" s="1705"/>
      <c r="D879" s="1703"/>
      <c r="E879" s="75" t="s">
        <v>96</v>
      </c>
      <c r="F879" s="60"/>
      <c r="G879" s="97" t="e">
        <f t="shared" si="156"/>
        <v>#DIV/0!</v>
      </c>
      <c r="H879" s="784"/>
      <c r="I879" s="784"/>
      <c r="J879" s="784"/>
      <c r="R879" s="802"/>
      <c r="S879" s="802"/>
      <c r="T879" s="802"/>
      <c r="U879" s="802"/>
      <c r="V879" s="802"/>
      <c r="W879" s="802"/>
      <c r="X879" s="802"/>
      <c r="Y879" s="802"/>
      <c r="Z879" s="802"/>
      <c r="AA879" s="802"/>
      <c r="AB879" s="802"/>
      <c r="AC879" s="802"/>
      <c r="AD879" s="802"/>
      <c r="AE879" s="792">
        <f t="shared" si="143"/>
        <v>0</v>
      </c>
      <c r="AF879" s="792">
        <f t="shared" si="144"/>
        <v>0</v>
      </c>
    </row>
    <row r="880" spans="1:32" s="48" customFormat="1" ht="17.100000000000001" hidden="1" customHeight="1">
      <c r="A880" s="761"/>
      <c r="B880" s="762"/>
      <c r="C880" s="1705"/>
      <c r="D880" s="1703"/>
      <c r="E880" s="75" t="s">
        <v>96</v>
      </c>
      <c r="F880" s="60"/>
      <c r="G880" s="97" t="e">
        <f t="shared" si="156"/>
        <v>#DIV/0!</v>
      </c>
      <c r="H880" s="784"/>
      <c r="I880" s="784"/>
      <c r="J880" s="784"/>
      <c r="R880" s="802"/>
      <c r="S880" s="802"/>
      <c r="T880" s="802"/>
      <c r="U880" s="802"/>
      <c r="V880" s="802"/>
      <c r="W880" s="802"/>
      <c r="X880" s="802"/>
      <c r="Y880" s="802"/>
      <c r="Z880" s="802"/>
      <c r="AA880" s="802"/>
      <c r="AB880" s="802"/>
      <c r="AC880" s="802"/>
      <c r="AD880" s="802"/>
      <c r="AE880" s="792">
        <f t="shared" si="143"/>
        <v>0</v>
      </c>
      <c r="AF880" s="792">
        <f t="shared" si="144"/>
        <v>0</v>
      </c>
    </row>
    <row r="881" spans="1:32" s="48" customFormat="1" ht="17.100000000000001" hidden="1" customHeight="1">
      <c r="A881" s="761"/>
      <c r="B881" s="762"/>
      <c r="C881" s="1705"/>
      <c r="D881" s="1703"/>
      <c r="E881" s="75" t="s">
        <v>96</v>
      </c>
      <c r="F881" s="60"/>
      <c r="G881" s="97" t="e">
        <f t="shared" si="156"/>
        <v>#DIV/0!</v>
      </c>
      <c r="H881" s="784"/>
      <c r="I881" s="784"/>
      <c r="J881" s="784"/>
      <c r="R881" s="802"/>
      <c r="S881" s="802"/>
      <c r="T881" s="802"/>
      <c r="U881" s="802"/>
      <c r="V881" s="802"/>
      <c r="W881" s="802"/>
      <c r="X881" s="802"/>
      <c r="Y881" s="802"/>
      <c r="Z881" s="802"/>
      <c r="AA881" s="802"/>
      <c r="AB881" s="802"/>
      <c r="AC881" s="802"/>
      <c r="AD881" s="802"/>
      <c r="AE881" s="792">
        <f t="shared" si="143"/>
        <v>0</v>
      </c>
      <c r="AF881" s="792">
        <f t="shared" si="144"/>
        <v>0</v>
      </c>
    </row>
    <row r="882" spans="1:32" s="48" customFormat="1" ht="17.100000000000001" hidden="1" customHeight="1">
      <c r="A882" s="761"/>
      <c r="B882" s="762"/>
      <c r="C882" s="1705"/>
      <c r="D882" s="1703"/>
      <c r="E882" s="75" t="s">
        <v>96</v>
      </c>
      <c r="F882" s="60"/>
      <c r="G882" s="97" t="e">
        <f t="shared" si="156"/>
        <v>#DIV/0!</v>
      </c>
      <c r="H882" s="784"/>
      <c r="I882" s="784"/>
      <c r="J882" s="784"/>
      <c r="R882" s="802"/>
      <c r="S882" s="802"/>
      <c r="T882" s="802"/>
      <c r="U882" s="802"/>
      <c r="V882" s="802"/>
      <c r="W882" s="802"/>
      <c r="X882" s="802"/>
      <c r="Y882" s="802"/>
      <c r="Z882" s="802"/>
      <c r="AA882" s="802"/>
      <c r="AB882" s="802"/>
      <c r="AC882" s="802"/>
      <c r="AD882" s="802"/>
      <c r="AE882" s="792">
        <f t="shared" si="143"/>
        <v>0</v>
      </c>
      <c r="AF882" s="792">
        <f t="shared" si="144"/>
        <v>0</v>
      </c>
    </row>
    <row r="883" spans="1:32" s="48" customFormat="1" ht="17.100000000000001" hidden="1" customHeight="1">
      <c r="A883" s="761"/>
      <c r="B883" s="762"/>
      <c r="C883" s="1705"/>
      <c r="D883" s="1703"/>
      <c r="E883" s="75" t="s">
        <v>96</v>
      </c>
      <c r="F883" s="60"/>
      <c r="G883" s="97" t="e">
        <f t="shared" si="156"/>
        <v>#DIV/0!</v>
      </c>
      <c r="H883" s="784"/>
      <c r="I883" s="784"/>
      <c r="J883" s="784"/>
      <c r="R883" s="802"/>
      <c r="S883" s="802"/>
      <c r="T883" s="802"/>
      <c r="U883" s="802"/>
      <c r="V883" s="802"/>
      <c r="W883" s="802"/>
      <c r="X883" s="802"/>
      <c r="Y883" s="802"/>
      <c r="Z883" s="802"/>
      <c r="AA883" s="802"/>
      <c r="AB883" s="802"/>
      <c r="AC883" s="802"/>
      <c r="AD883" s="802"/>
      <c r="AE883" s="792">
        <f t="shared" si="143"/>
        <v>0</v>
      </c>
      <c r="AF883" s="792">
        <f t="shared" si="144"/>
        <v>0</v>
      </c>
    </row>
    <row r="884" spans="1:32" s="48" customFormat="1" ht="17.100000000000001" hidden="1" customHeight="1">
      <c r="A884" s="761"/>
      <c r="B884" s="762"/>
      <c r="C884" s="1705"/>
      <c r="D884" s="1703"/>
      <c r="E884" s="75" t="s">
        <v>96</v>
      </c>
      <c r="F884" s="60"/>
      <c r="G884" s="97" t="e">
        <f t="shared" si="156"/>
        <v>#DIV/0!</v>
      </c>
      <c r="H884" s="784"/>
      <c r="I884" s="784"/>
      <c r="J884" s="784"/>
      <c r="R884" s="802"/>
      <c r="S884" s="802"/>
      <c r="T884" s="802"/>
      <c r="U884" s="802"/>
      <c r="V884" s="802"/>
      <c r="W884" s="802"/>
      <c r="X884" s="802"/>
      <c r="Y884" s="802"/>
      <c r="Z884" s="802"/>
      <c r="AA884" s="802"/>
      <c r="AB884" s="802"/>
      <c r="AC884" s="802"/>
      <c r="AD884" s="802"/>
      <c r="AE884" s="792">
        <f t="shared" si="143"/>
        <v>0</v>
      </c>
      <c r="AF884" s="792">
        <f t="shared" si="144"/>
        <v>0</v>
      </c>
    </row>
    <row r="885" spans="1:32" s="48" customFormat="1" ht="17.100000000000001" hidden="1" customHeight="1">
      <c r="A885" s="761"/>
      <c r="B885" s="762"/>
      <c r="C885" s="1705"/>
      <c r="D885" s="1703"/>
      <c r="E885" s="75" t="s">
        <v>96</v>
      </c>
      <c r="F885" s="60"/>
      <c r="G885" s="97" t="e">
        <f t="shared" si="156"/>
        <v>#DIV/0!</v>
      </c>
      <c r="H885" s="784"/>
      <c r="I885" s="784"/>
      <c r="J885" s="784"/>
      <c r="R885" s="802"/>
      <c r="S885" s="802"/>
      <c r="T885" s="802"/>
      <c r="U885" s="802"/>
      <c r="V885" s="802"/>
      <c r="W885" s="802"/>
      <c r="X885" s="802"/>
      <c r="Y885" s="802"/>
      <c r="Z885" s="802"/>
      <c r="AA885" s="802"/>
      <c r="AB885" s="802"/>
      <c r="AC885" s="802"/>
      <c r="AD885" s="802"/>
      <c r="AE885" s="792">
        <f t="shared" si="143"/>
        <v>0</v>
      </c>
      <c r="AF885" s="792">
        <f t="shared" si="144"/>
        <v>0</v>
      </c>
    </row>
    <row r="886" spans="1:32" s="48" customFormat="1" ht="17.100000000000001" hidden="1" customHeight="1">
      <c r="A886" s="761"/>
      <c r="B886" s="762"/>
      <c r="C886" s="1705"/>
      <c r="D886" s="1703"/>
      <c r="E886" s="75" t="s">
        <v>96</v>
      </c>
      <c r="F886" s="60"/>
      <c r="G886" s="97" t="e">
        <f t="shared" si="156"/>
        <v>#DIV/0!</v>
      </c>
      <c r="H886" s="784"/>
      <c r="I886" s="784"/>
      <c r="J886" s="784"/>
      <c r="R886" s="802"/>
      <c r="S886" s="802"/>
      <c r="T886" s="802"/>
      <c r="U886" s="802"/>
      <c r="V886" s="802"/>
      <c r="W886" s="802"/>
      <c r="X886" s="802"/>
      <c r="Y886" s="802"/>
      <c r="Z886" s="802"/>
      <c r="AA886" s="802"/>
      <c r="AB886" s="802"/>
      <c r="AC886" s="802"/>
      <c r="AD886" s="802"/>
      <c r="AE886" s="792">
        <f t="shared" si="143"/>
        <v>0</v>
      </c>
      <c r="AF886" s="792">
        <f t="shared" si="144"/>
        <v>0</v>
      </c>
    </row>
    <row r="887" spans="1:32" s="48" customFormat="1" ht="17.100000000000001" hidden="1" customHeight="1" thickBot="1">
      <c r="A887" s="761"/>
      <c r="B887" s="762"/>
      <c r="C887" s="765"/>
      <c r="D887" s="766"/>
      <c r="E887" s="75" t="s">
        <v>96</v>
      </c>
      <c r="F887" s="60"/>
      <c r="G887" s="97" t="e">
        <f t="shared" si="156"/>
        <v>#DIV/0!</v>
      </c>
      <c r="H887" s="784"/>
      <c r="I887" s="784"/>
      <c r="J887" s="784"/>
      <c r="R887" s="802"/>
      <c r="S887" s="802"/>
      <c r="T887" s="802"/>
      <c r="U887" s="802"/>
      <c r="V887" s="802"/>
      <c r="W887" s="802"/>
      <c r="X887" s="802"/>
      <c r="Y887" s="802"/>
      <c r="Z887" s="802"/>
      <c r="AA887" s="802"/>
      <c r="AB887" s="802"/>
      <c r="AC887" s="802"/>
      <c r="AD887" s="802"/>
      <c r="AE887" s="792">
        <f t="shared" si="143"/>
        <v>0</v>
      </c>
      <c r="AF887" s="792">
        <f t="shared" si="144"/>
        <v>0</v>
      </c>
    </row>
    <row r="888" spans="1:32" s="48" customFormat="1" ht="17.100000000000001" customHeight="1" thickBot="1">
      <c r="A888" s="1467"/>
      <c r="B888" s="1973" t="s">
        <v>1005</v>
      </c>
      <c r="C888" s="1973"/>
      <c r="D888" s="1973"/>
      <c r="E888" s="1468"/>
      <c r="F888" s="1469"/>
      <c r="G888" s="1470"/>
      <c r="H888" s="1470">
        <f>SUM(H877:H887)</f>
        <v>0</v>
      </c>
      <c r="I888" s="1470">
        <f t="shared" ref="I888:J888" si="157">SUM(I877:I887)</f>
        <v>0</v>
      </c>
      <c r="J888" s="1470">
        <f t="shared" si="157"/>
        <v>0</v>
      </c>
      <c r="R888" s="804">
        <v>346</v>
      </c>
      <c r="S888" s="798">
        <f>SUM(S877:S887)</f>
        <v>0</v>
      </c>
      <c r="T888" s="798">
        <f t="shared" ref="T888:AD888" si="158">SUM(T877:T887)</f>
        <v>0</v>
      </c>
      <c r="U888" s="798">
        <f t="shared" si="158"/>
        <v>0</v>
      </c>
      <c r="V888" s="798">
        <f t="shared" si="158"/>
        <v>0</v>
      </c>
      <c r="W888" s="798">
        <f t="shared" si="158"/>
        <v>0</v>
      </c>
      <c r="X888" s="798">
        <f t="shared" si="158"/>
        <v>0</v>
      </c>
      <c r="Y888" s="798">
        <f t="shared" si="158"/>
        <v>0</v>
      </c>
      <c r="Z888" s="798">
        <f t="shared" si="158"/>
        <v>0</v>
      </c>
      <c r="AA888" s="798">
        <f t="shared" si="158"/>
        <v>0</v>
      </c>
      <c r="AB888" s="798">
        <f t="shared" si="158"/>
        <v>0</v>
      </c>
      <c r="AC888" s="798">
        <f t="shared" si="158"/>
        <v>0</v>
      </c>
      <c r="AD888" s="798">
        <f t="shared" si="158"/>
        <v>0</v>
      </c>
      <c r="AE888" s="798">
        <f>SUM(S888:AD888)</f>
        <v>0</v>
      </c>
      <c r="AF888" s="814">
        <f>J888-AE888</f>
        <v>0</v>
      </c>
    </row>
    <row r="889" spans="1:32" s="48" customFormat="1" ht="17.100000000000001" customHeight="1" thickBot="1">
      <c r="A889" s="1427"/>
      <c r="B889" s="1974" t="s">
        <v>612</v>
      </c>
      <c r="C889" s="1974"/>
      <c r="D889" s="1974"/>
      <c r="E889" s="1428"/>
      <c r="F889" s="1429"/>
      <c r="G889" s="1302"/>
      <c r="H889" s="1302">
        <f>H639+H707+H782+H845+H875+H888</f>
        <v>295000</v>
      </c>
      <c r="I889" s="1302">
        <f t="shared" ref="I889:J889" si="159">I639+I707+I782+I845+I875+I888</f>
        <v>295000</v>
      </c>
      <c r="J889" s="1302">
        <f t="shared" si="159"/>
        <v>295000</v>
      </c>
      <c r="K889" s="993" t="s">
        <v>714</v>
      </c>
      <c r="R889" s="795" t="s">
        <v>621</v>
      </c>
      <c r="S889" s="796">
        <f>S639+S707+S875+S888</f>
        <v>0</v>
      </c>
      <c r="T889" s="796">
        <f t="shared" ref="T889:AD889" si="160">T639+T707+T875+T888</f>
        <v>0</v>
      </c>
      <c r="U889" s="796">
        <f t="shared" si="160"/>
        <v>0</v>
      </c>
      <c r="V889" s="796">
        <f t="shared" si="160"/>
        <v>0</v>
      </c>
      <c r="W889" s="796">
        <f t="shared" si="160"/>
        <v>0</v>
      </c>
      <c r="X889" s="796">
        <f t="shared" si="160"/>
        <v>0</v>
      </c>
      <c r="Y889" s="796">
        <f t="shared" si="160"/>
        <v>0</v>
      </c>
      <c r="Z889" s="796">
        <f t="shared" si="160"/>
        <v>0</v>
      </c>
      <c r="AA889" s="796">
        <f t="shared" si="160"/>
        <v>0</v>
      </c>
      <c r="AB889" s="796">
        <f t="shared" si="160"/>
        <v>0</v>
      </c>
      <c r="AC889" s="796">
        <f t="shared" si="160"/>
        <v>0</v>
      </c>
      <c r="AD889" s="796">
        <f t="shared" si="160"/>
        <v>0</v>
      </c>
      <c r="AE889" s="796">
        <f>SUM(S889:AD889)</f>
        <v>0</v>
      </c>
      <c r="AF889" s="797">
        <f>J889-AE889</f>
        <v>295000</v>
      </c>
    </row>
    <row r="890" spans="1:32" s="48" customFormat="1" ht="66.900000000000006" hidden="1" customHeight="1">
      <c r="A890" s="1471">
        <v>4</v>
      </c>
      <c r="B890" s="1472">
        <v>347</v>
      </c>
      <c r="C890" s="1952" t="s">
        <v>880</v>
      </c>
      <c r="D890" s="1953"/>
      <c r="E890" s="1473" t="s">
        <v>117</v>
      </c>
      <c r="F890" s="1474" t="s">
        <v>117</v>
      </c>
      <c r="G890" s="1475" t="s">
        <v>117</v>
      </c>
      <c r="H890" s="1475" t="s">
        <v>117</v>
      </c>
      <c r="I890" s="1475" t="s">
        <v>117</v>
      </c>
      <c r="J890" s="1475" t="s">
        <v>117</v>
      </c>
      <c r="K890" s="993"/>
      <c r="R890" s="1223"/>
      <c r="S890" s="1223"/>
      <c r="T890" s="1223"/>
      <c r="U890" s="1223"/>
      <c r="V890" s="1223"/>
      <c r="W890" s="1223"/>
      <c r="X890" s="1223"/>
      <c r="Y890" s="1223"/>
      <c r="Z890" s="1223"/>
      <c r="AA890" s="1223"/>
      <c r="AB890" s="1223"/>
      <c r="AC890" s="1223"/>
      <c r="AD890" s="1223"/>
      <c r="AE890" s="1223"/>
      <c r="AF890" s="1223"/>
    </row>
    <row r="891" spans="1:32" s="48" customFormat="1" ht="17.100000000000001" customHeight="1">
      <c r="A891" s="761"/>
      <c r="B891" s="762"/>
      <c r="C891" s="1705"/>
      <c r="D891" s="1703"/>
      <c r="E891" s="75" t="s">
        <v>96</v>
      </c>
      <c r="F891" s="60"/>
      <c r="G891" s="97" t="e">
        <f t="shared" ref="G891:G909" si="161">H891/F891</f>
        <v>#DIV/0!</v>
      </c>
      <c r="H891" s="784"/>
      <c r="I891" s="784"/>
      <c r="J891" s="784"/>
      <c r="K891" s="1409"/>
      <c r="R891" s="1223"/>
      <c r="S891" s="1223"/>
      <c r="T891" s="1223"/>
      <c r="U891" s="1223"/>
      <c r="V891" s="1223"/>
      <c r="W891" s="1223"/>
      <c r="X891" s="1223"/>
      <c r="Y891" s="1223"/>
      <c r="Z891" s="1223"/>
      <c r="AA891" s="1223"/>
      <c r="AB891" s="1223"/>
      <c r="AC891" s="1223"/>
      <c r="AD891" s="1223"/>
      <c r="AE891" s="1223"/>
      <c r="AF891" s="1223"/>
    </row>
    <row r="892" spans="1:32" s="48" customFormat="1" ht="17.100000000000001" hidden="1" customHeight="1">
      <c r="A892" s="761"/>
      <c r="B892" s="762"/>
      <c r="C892" s="1705"/>
      <c r="D892" s="1703"/>
      <c r="E892" s="75" t="s">
        <v>96</v>
      </c>
      <c r="F892" s="60"/>
      <c r="G892" s="97" t="e">
        <f t="shared" si="161"/>
        <v>#DIV/0!</v>
      </c>
      <c r="H892" s="784"/>
      <c r="I892" s="784"/>
      <c r="J892" s="784"/>
      <c r="K892" s="1409"/>
      <c r="R892" s="1223"/>
      <c r="S892" s="1223"/>
      <c r="T892" s="1223"/>
      <c r="U892" s="1223"/>
      <c r="V892" s="1223"/>
      <c r="W892" s="1223"/>
      <c r="X892" s="1223"/>
      <c r="Y892" s="1223"/>
      <c r="Z892" s="1223"/>
      <c r="AA892" s="1223"/>
      <c r="AB892" s="1223"/>
      <c r="AC892" s="1223"/>
      <c r="AD892" s="1223"/>
      <c r="AE892" s="1223"/>
      <c r="AF892" s="1223"/>
    </row>
    <row r="893" spans="1:32" s="48" customFormat="1" ht="17.100000000000001" hidden="1" customHeight="1">
      <c r="A893" s="761"/>
      <c r="B893" s="762"/>
      <c r="C893" s="1705"/>
      <c r="D893" s="1703"/>
      <c r="E893" s="75" t="s">
        <v>96</v>
      </c>
      <c r="F893" s="60"/>
      <c r="G893" s="97" t="e">
        <f t="shared" si="161"/>
        <v>#DIV/0!</v>
      </c>
      <c r="H893" s="784"/>
      <c r="I893" s="784"/>
      <c r="J893" s="784"/>
      <c r="K893" s="1409"/>
      <c r="R893" s="1223"/>
      <c r="S893" s="1223"/>
      <c r="T893" s="1223"/>
      <c r="U893" s="1223"/>
      <c r="V893" s="1223"/>
      <c r="W893" s="1223"/>
      <c r="X893" s="1223"/>
      <c r="Y893" s="1223"/>
      <c r="Z893" s="1223"/>
      <c r="AA893" s="1223"/>
      <c r="AB893" s="1223"/>
      <c r="AC893" s="1223"/>
      <c r="AD893" s="1223"/>
      <c r="AE893" s="1223"/>
      <c r="AF893" s="1223"/>
    </row>
    <row r="894" spans="1:32" s="48" customFormat="1" ht="17.100000000000001" hidden="1" customHeight="1">
      <c r="A894" s="761"/>
      <c r="B894" s="762"/>
      <c r="C894" s="1705"/>
      <c r="D894" s="1703"/>
      <c r="E894" s="75" t="s">
        <v>96</v>
      </c>
      <c r="F894" s="60"/>
      <c r="G894" s="97" t="e">
        <f t="shared" si="161"/>
        <v>#DIV/0!</v>
      </c>
      <c r="H894" s="784"/>
      <c r="I894" s="784"/>
      <c r="J894" s="784"/>
      <c r="K894" s="1409"/>
      <c r="R894" s="1223"/>
      <c r="S894" s="1223"/>
      <c r="T894" s="1223"/>
      <c r="U894" s="1223"/>
      <c r="V894" s="1223"/>
      <c r="W894" s="1223"/>
      <c r="X894" s="1223"/>
      <c r="Y894" s="1223"/>
      <c r="Z894" s="1223"/>
      <c r="AA894" s="1223"/>
      <c r="AB894" s="1223"/>
      <c r="AC894" s="1223"/>
      <c r="AD894" s="1223"/>
      <c r="AE894" s="1223"/>
      <c r="AF894" s="1223"/>
    </row>
    <row r="895" spans="1:32" s="48" customFormat="1" ht="17.100000000000001" hidden="1" customHeight="1">
      <c r="A895" s="761"/>
      <c r="B895" s="762"/>
      <c r="C895" s="1705"/>
      <c r="D895" s="1703"/>
      <c r="E895" s="75" t="s">
        <v>96</v>
      </c>
      <c r="F895" s="60"/>
      <c r="G895" s="97" t="e">
        <f t="shared" si="161"/>
        <v>#DIV/0!</v>
      </c>
      <c r="H895" s="784"/>
      <c r="I895" s="784"/>
      <c r="J895" s="784"/>
      <c r="K895" s="1409"/>
      <c r="R895" s="1223"/>
      <c r="S895" s="1223"/>
      <c r="T895" s="1223"/>
      <c r="U895" s="1223"/>
      <c r="V895" s="1223"/>
      <c r="W895" s="1223"/>
      <c r="X895" s="1223"/>
      <c r="Y895" s="1223"/>
      <c r="Z895" s="1223"/>
      <c r="AA895" s="1223"/>
      <c r="AB895" s="1223"/>
      <c r="AC895" s="1223"/>
      <c r="AD895" s="1223"/>
      <c r="AE895" s="1223"/>
      <c r="AF895" s="1223"/>
    </row>
    <row r="896" spans="1:32" s="48" customFormat="1" ht="17.100000000000001" hidden="1" customHeight="1">
      <c r="A896" s="761"/>
      <c r="B896" s="762"/>
      <c r="C896" s="1705"/>
      <c r="D896" s="1703"/>
      <c r="E896" s="75" t="s">
        <v>96</v>
      </c>
      <c r="F896" s="60"/>
      <c r="G896" s="97" t="e">
        <f t="shared" si="161"/>
        <v>#DIV/0!</v>
      </c>
      <c r="H896" s="784"/>
      <c r="I896" s="784"/>
      <c r="J896" s="784"/>
      <c r="K896" s="1409"/>
      <c r="R896" s="1223"/>
      <c r="S896" s="1223"/>
      <c r="T896" s="1223"/>
      <c r="U896" s="1223"/>
      <c r="V896" s="1223"/>
      <c r="W896" s="1223"/>
      <c r="X896" s="1223"/>
      <c r="Y896" s="1223"/>
      <c r="Z896" s="1223"/>
      <c r="AA896" s="1223"/>
      <c r="AB896" s="1223"/>
      <c r="AC896" s="1223"/>
      <c r="AD896" s="1223"/>
      <c r="AE896" s="1223"/>
      <c r="AF896" s="1223"/>
    </row>
    <row r="897" spans="1:32" s="48" customFormat="1" ht="17.100000000000001" hidden="1" customHeight="1">
      <c r="A897" s="761"/>
      <c r="B897" s="762"/>
      <c r="C897" s="1705"/>
      <c r="D897" s="1703"/>
      <c r="E897" s="75" t="s">
        <v>96</v>
      </c>
      <c r="F897" s="60"/>
      <c r="G897" s="97" t="e">
        <f t="shared" si="161"/>
        <v>#DIV/0!</v>
      </c>
      <c r="H897" s="784"/>
      <c r="I897" s="784"/>
      <c r="J897" s="784"/>
      <c r="K897" s="1409"/>
      <c r="R897" s="1223"/>
      <c r="S897" s="1223"/>
      <c r="T897" s="1223"/>
      <c r="U897" s="1223"/>
      <c r="V897" s="1223"/>
      <c r="W897" s="1223"/>
      <c r="X897" s="1223"/>
      <c r="Y897" s="1223"/>
      <c r="Z897" s="1223"/>
      <c r="AA897" s="1223"/>
      <c r="AB897" s="1223"/>
      <c r="AC897" s="1223"/>
      <c r="AD897" s="1223"/>
      <c r="AE897" s="1223"/>
      <c r="AF897" s="1223"/>
    </row>
    <row r="898" spans="1:32" s="48" customFormat="1" ht="17.100000000000001" hidden="1" customHeight="1">
      <c r="A898" s="761"/>
      <c r="B898" s="762"/>
      <c r="C898" s="1705"/>
      <c r="D898" s="1703"/>
      <c r="E898" s="75" t="s">
        <v>96</v>
      </c>
      <c r="F898" s="60"/>
      <c r="G898" s="97" t="e">
        <f t="shared" si="161"/>
        <v>#DIV/0!</v>
      </c>
      <c r="H898" s="784"/>
      <c r="I898" s="784"/>
      <c r="J898" s="784"/>
      <c r="K898" s="1409"/>
      <c r="R898" s="1223"/>
      <c r="S898" s="1223"/>
      <c r="T898" s="1223"/>
      <c r="U898" s="1223"/>
      <c r="V898" s="1223"/>
      <c r="W898" s="1223"/>
      <c r="X898" s="1223"/>
      <c r="Y898" s="1223"/>
      <c r="Z898" s="1223"/>
      <c r="AA898" s="1223"/>
      <c r="AB898" s="1223"/>
      <c r="AC898" s="1223"/>
      <c r="AD898" s="1223"/>
      <c r="AE898" s="1223"/>
      <c r="AF898" s="1223"/>
    </row>
    <row r="899" spans="1:32" s="48" customFormat="1" ht="17.100000000000001" hidden="1" customHeight="1">
      <c r="A899" s="761"/>
      <c r="B899" s="762"/>
      <c r="C899" s="1705"/>
      <c r="D899" s="1703"/>
      <c r="E899" s="75" t="s">
        <v>96</v>
      </c>
      <c r="F899" s="60"/>
      <c r="G899" s="97" t="e">
        <f t="shared" si="161"/>
        <v>#DIV/0!</v>
      </c>
      <c r="H899" s="784"/>
      <c r="I899" s="784"/>
      <c r="J899" s="784"/>
      <c r="K899" s="1409"/>
      <c r="R899" s="1223"/>
      <c r="S899" s="1223"/>
      <c r="T899" s="1223"/>
      <c r="U899" s="1223"/>
      <c r="V899" s="1223"/>
      <c r="W899" s="1223"/>
      <c r="X899" s="1223"/>
      <c r="Y899" s="1223"/>
      <c r="Z899" s="1223"/>
      <c r="AA899" s="1223"/>
      <c r="AB899" s="1223"/>
      <c r="AC899" s="1223"/>
      <c r="AD899" s="1223"/>
      <c r="AE899" s="1223"/>
      <c r="AF899" s="1223"/>
    </row>
    <row r="900" spans="1:32" s="48" customFormat="1" ht="17.100000000000001" hidden="1" customHeight="1">
      <c r="A900" s="761"/>
      <c r="B900" s="762"/>
      <c r="C900" s="1705"/>
      <c r="D900" s="1703"/>
      <c r="E900" s="75" t="s">
        <v>96</v>
      </c>
      <c r="F900" s="60"/>
      <c r="G900" s="97" t="e">
        <f t="shared" si="161"/>
        <v>#DIV/0!</v>
      </c>
      <c r="H900" s="784"/>
      <c r="I900" s="784"/>
      <c r="J900" s="784"/>
      <c r="K900" s="1409"/>
      <c r="R900" s="1223"/>
      <c r="S900" s="1223"/>
      <c r="T900" s="1223"/>
      <c r="U900" s="1223"/>
      <c r="V900" s="1223"/>
      <c r="W900" s="1223"/>
      <c r="X900" s="1223"/>
      <c r="Y900" s="1223"/>
      <c r="Z900" s="1223"/>
      <c r="AA900" s="1223"/>
      <c r="AB900" s="1223"/>
      <c r="AC900" s="1223"/>
      <c r="AD900" s="1223"/>
      <c r="AE900" s="1223"/>
      <c r="AF900" s="1223"/>
    </row>
    <row r="901" spans="1:32" s="48" customFormat="1" ht="17.100000000000001" hidden="1" customHeight="1">
      <c r="A901" s="761"/>
      <c r="B901" s="762"/>
      <c r="C901" s="1705"/>
      <c r="D901" s="1703"/>
      <c r="E901" s="75" t="s">
        <v>96</v>
      </c>
      <c r="F901" s="60"/>
      <c r="G901" s="97" t="e">
        <f t="shared" si="161"/>
        <v>#DIV/0!</v>
      </c>
      <c r="H901" s="784"/>
      <c r="I901" s="784"/>
      <c r="J901" s="784"/>
      <c r="K901" s="1409"/>
      <c r="R901" s="1223"/>
      <c r="S901" s="1223"/>
      <c r="T901" s="1223"/>
      <c r="U901" s="1223"/>
      <c r="V901" s="1223"/>
      <c r="W901" s="1223"/>
      <c r="X901" s="1223"/>
      <c r="Y901" s="1223"/>
      <c r="Z901" s="1223"/>
      <c r="AA901" s="1223"/>
      <c r="AB901" s="1223"/>
      <c r="AC901" s="1223"/>
      <c r="AD901" s="1223"/>
      <c r="AE901" s="1223"/>
      <c r="AF901" s="1223"/>
    </row>
    <row r="902" spans="1:32" s="48" customFormat="1" ht="17.100000000000001" hidden="1" customHeight="1">
      <c r="A902" s="761"/>
      <c r="B902" s="762"/>
      <c r="C902" s="1705"/>
      <c r="D902" s="1703"/>
      <c r="E902" s="75" t="s">
        <v>96</v>
      </c>
      <c r="F902" s="60"/>
      <c r="G902" s="97" t="e">
        <f t="shared" si="161"/>
        <v>#DIV/0!</v>
      </c>
      <c r="H902" s="784"/>
      <c r="I902" s="784"/>
      <c r="J902" s="784"/>
      <c r="K902" s="1409"/>
      <c r="R902" s="1223"/>
      <c r="S902" s="1223"/>
      <c r="T902" s="1223"/>
      <c r="U902" s="1223"/>
      <c r="V902" s="1223"/>
      <c r="W902" s="1223"/>
      <c r="X902" s="1223"/>
      <c r="Y902" s="1223"/>
      <c r="Z902" s="1223"/>
      <c r="AA902" s="1223"/>
      <c r="AB902" s="1223"/>
      <c r="AC902" s="1223"/>
      <c r="AD902" s="1223"/>
      <c r="AE902" s="1223"/>
      <c r="AF902" s="1223"/>
    </row>
    <row r="903" spans="1:32" s="48" customFormat="1" ht="17.100000000000001" hidden="1" customHeight="1">
      <c r="A903" s="761"/>
      <c r="B903" s="762"/>
      <c r="C903" s="1705"/>
      <c r="D903" s="1703"/>
      <c r="E903" s="75" t="s">
        <v>96</v>
      </c>
      <c r="F903" s="60"/>
      <c r="G903" s="97" t="e">
        <f t="shared" si="161"/>
        <v>#DIV/0!</v>
      </c>
      <c r="H903" s="784"/>
      <c r="I903" s="784"/>
      <c r="J903" s="784"/>
      <c r="K903" s="1409"/>
      <c r="R903" s="1223"/>
      <c r="S903" s="1223"/>
      <c r="T903" s="1223"/>
      <c r="U903" s="1223"/>
      <c r="V903" s="1223"/>
      <c r="W903" s="1223"/>
      <c r="X903" s="1223"/>
      <c r="Y903" s="1223"/>
      <c r="Z903" s="1223"/>
      <c r="AA903" s="1223"/>
      <c r="AB903" s="1223"/>
      <c r="AC903" s="1223"/>
      <c r="AD903" s="1223"/>
      <c r="AE903" s="1223"/>
      <c r="AF903" s="1223"/>
    </row>
    <row r="904" spans="1:32" s="48" customFormat="1" ht="17.100000000000001" hidden="1" customHeight="1">
      <c r="A904" s="761"/>
      <c r="B904" s="762"/>
      <c r="C904" s="1705"/>
      <c r="D904" s="1703"/>
      <c r="E904" s="75" t="s">
        <v>96</v>
      </c>
      <c r="F904" s="60"/>
      <c r="G904" s="97" t="e">
        <f t="shared" si="161"/>
        <v>#DIV/0!</v>
      </c>
      <c r="H904" s="784"/>
      <c r="I904" s="784"/>
      <c r="J904" s="784"/>
      <c r="K904" s="1409"/>
      <c r="R904" s="1223"/>
      <c r="S904" s="1223"/>
      <c r="T904" s="1223"/>
      <c r="U904" s="1223"/>
      <c r="V904" s="1223"/>
      <c r="W904" s="1223"/>
      <c r="X904" s="1223"/>
      <c r="Y904" s="1223"/>
      <c r="Z904" s="1223"/>
      <c r="AA904" s="1223"/>
      <c r="AB904" s="1223"/>
      <c r="AC904" s="1223"/>
      <c r="AD904" s="1223"/>
      <c r="AE904" s="1223"/>
      <c r="AF904" s="1223"/>
    </row>
    <row r="905" spans="1:32" s="48" customFormat="1" ht="17.100000000000001" hidden="1" customHeight="1">
      <c r="A905" s="761"/>
      <c r="B905" s="762"/>
      <c r="C905" s="1705"/>
      <c r="D905" s="1703"/>
      <c r="E905" s="75" t="s">
        <v>96</v>
      </c>
      <c r="F905" s="60"/>
      <c r="G905" s="97" t="e">
        <f t="shared" si="161"/>
        <v>#DIV/0!</v>
      </c>
      <c r="H905" s="784"/>
      <c r="I905" s="784"/>
      <c r="J905" s="784"/>
      <c r="K905" s="1409"/>
      <c r="R905" s="1223"/>
      <c r="S905" s="1223"/>
      <c r="T905" s="1223"/>
      <c r="U905" s="1223"/>
      <c r="V905" s="1223"/>
      <c r="W905" s="1223"/>
      <c r="X905" s="1223"/>
      <c r="Y905" s="1223"/>
      <c r="Z905" s="1223"/>
      <c r="AA905" s="1223"/>
      <c r="AB905" s="1223"/>
      <c r="AC905" s="1223"/>
      <c r="AD905" s="1223"/>
      <c r="AE905" s="1223"/>
      <c r="AF905" s="1223"/>
    </row>
    <row r="906" spans="1:32" s="48" customFormat="1" ht="17.100000000000001" hidden="1" customHeight="1">
      <c r="A906" s="761"/>
      <c r="B906" s="762"/>
      <c r="C906" s="1705"/>
      <c r="D906" s="1703"/>
      <c r="E906" s="75" t="s">
        <v>96</v>
      </c>
      <c r="F906" s="60"/>
      <c r="G906" s="97" t="e">
        <f t="shared" si="161"/>
        <v>#DIV/0!</v>
      </c>
      <c r="H906" s="784"/>
      <c r="I906" s="784"/>
      <c r="J906" s="784"/>
      <c r="K906" s="1409"/>
      <c r="R906" s="1223"/>
      <c r="S906" s="1223"/>
      <c r="T906" s="1223"/>
      <c r="U906" s="1223"/>
      <c r="V906" s="1223"/>
      <c r="W906" s="1223"/>
      <c r="X906" s="1223"/>
      <c r="Y906" s="1223"/>
      <c r="Z906" s="1223"/>
      <c r="AA906" s="1223"/>
      <c r="AB906" s="1223"/>
      <c r="AC906" s="1223"/>
      <c r="AD906" s="1223"/>
      <c r="AE906" s="1223"/>
      <c r="AF906" s="1223"/>
    </row>
    <row r="907" spans="1:32" s="48" customFormat="1" ht="17.100000000000001" hidden="1" customHeight="1">
      <c r="A907" s="761"/>
      <c r="B907" s="762"/>
      <c r="C907" s="1705"/>
      <c r="D907" s="1703"/>
      <c r="E907" s="75" t="s">
        <v>96</v>
      </c>
      <c r="F907" s="60"/>
      <c r="G907" s="97" t="e">
        <f t="shared" si="161"/>
        <v>#DIV/0!</v>
      </c>
      <c r="H907" s="784"/>
      <c r="I907" s="784"/>
      <c r="J907" s="784"/>
      <c r="K907" s="1409"/>
      <c r="R907" s="1223"/>
      <c r="S907" s="1223"/>
      <c r="T907" s="1223"/>
      <c r="U907" s="1223"/>
      <c r="V907" s="1223"/>
      <c r="W907" s="1223"/>
      <c r="X907" s="1223"/>
      <c r="Y907" s="1223"/>
      <c r="Z907" s="1223"/>
      <c r="AA907" s="1223"/>
      <c r="AB907" s="1223"/>
      <c r="AC907" s="1223"/>
      <c r="AD907" s="1223"/>
      <c r="AE907" s="1223"/>
      <c r="AF907" s="1223"/>
    </row>
    <row r="908" spans="1:32" s="48" customFormat="1" ht="17.100000000000001" hidden="1" customHeight="1">
      <c r="A908" s="761"/>
      <c r="B908" s="762"/>
      <c r="C908" s="1705"/>
      <c r="D908" s="1703"/>
      <c r="E908" s="75" t="s">
        <v>96</v>
      </c>
      <c r="F908" s="60"/>
      <c r="G908" s="97" t="e">
        <f t="shared" si="161"/>
        <v>#DIV/0!</v>
      </c>
      <c r="H908" s="784"/>
      <c r="I908" s="784"/>
      <c r="J908" s="784"/>
      <c r="K908" s="1409"/>
      <c r="R908" s="1223"/>
      <c r="S908" s="1223"/>
      <c r="T908" s="1223"/>
      <c r="U908" s="1223"/>
      <c r="V908" s="1223"/>
      <c r="W908" s="1223"/>
      <c r="X908" s="1223"/>
      <c r="Y908" s="1223"/>
      <c r="Z908" s="1223"/>
      <c r="AA908" s="1223"/>
      <c r="AB908" s="1223"/>
      <c r="AC908" s="1223"/>
      <c r="AD908" s="1223"/>
      <c r="AE908" s="1223"/>
      <c r="AF908" s="1223"/>
    </row>
    <row r="909" spans="1:32" s="48" customFormat="1" ht="17.100000000000001" hidden="1" customHeight="1">
      <c r="A909" s="761"/>
      <c r="B909" s="762"/>
      <c r="C909" s="1705"/>
      <c r="D909" s="1703"/>
      <c r="E909" s="75" t="s">
        <v>96</v>
      </c>
      <c r="F909" s="60"/>
      <c r="G909" s="97" t="e">
        <f t="shared" si="161"/>
        <v>#DIV/0!</v>
      </c>
      <c r="H909" s="784"/>
      <c r="I909" s="784"/>
      <c r="J909" s="784"/>
      <c r="K909" s="1409"/>
      <c r="R909" s="1223"/>
      <c r="S909" s="1223"/>
      <c r="T909" s="1223"/>
      <c r="U909" s="1223"/>
      <c r="V909" s="1223"/>
      <c r="W909" s="1223"/>
      <c r="X909" s="1223"/>
      <c r="Y909" s="1223"/>
      <c r="Z909" s="1223"/>
      <c r="AA909" s="1223"/>
      <c r="AB909" s="1223"/>
      <c r="AC909" s="1223"/>
      <c r="AD909" s="1223"/>
      <c r="AE909" s="1223"/>
      <c r="AF909" s="1223"/>
    </row>
    <row r="910" spans="1:32" s="48" customFormat="1" ht="17.100000000000001" customHeight="1">
      <c r="A910" s="31"/>
      <c r="B910" s="2004" t="s">
        <v>837</v>
      </c>
      <c r="C910" s="2005"/>
      <c r="D910" s="2006"/>
      <c r="E910" s="32"/>
      <c r="F910" s="35"/>
      <c r="G910" s="33"/>
      <c r="H910" s="33">
        <f>SUM(H891:H909)</f>
        <v>0</v>
      </c>
      <c r="I910" s="33">
        <f t="shared" ref="I910:J910" si="162">SUM(I891:I909)</f>
        <v>0</v>
      </c>
      <c r="J910" s="33">
        <f t="shared" si="162"/>
        <v>0</v>
      </c>
      <c r="K910" s="1409"/>
      <c r="R910" s="1223"/>
      <c r="S910" s="1223"/>
      <c r="T910" s="1223"/>
      <c r="U910" s="1223"/>
      <c r="V910" s="1223"/>
      <c r="W910" s="1223"/>
      <c r="X910" s="1223"/>
      <c r="Y910" s="1223"/>
      <c r="Z910" s="1223"/>
      <c r="AA910" s="1223"/>
      <c r="AB910" s="1223"/>
      <c r="AC910" s="1223"/>
      <c r="AD910" s="1223"/>
      <c r="AE910" s="1223"/>
      <c r="AF910" s="1223"/>
    </row>
    <row r="911" spans="1:32" s="48" customFormat="1" ht="17.100000000000001" customHeight="1">
      <c r="A911" s="1450" t="s">
        <v>971</v>
      </c>
      <c r="B911" s="741">
        <v>349</v>
      </c>
      <c r="C911" s="1892" t="s">
        <v>969</v>
      </c>
      <c r="D911" s="1893"/>
      <c r="E911" s="99" t="s">
        <v>117</v>
      </c>
      <c r="F911" s="100" t="s">
        <v>117</v>
      </c>
      <c r="G911" s="101" t="s">
        <v>117</v>
      </c>
      <c r="H911" s="101" t="s">
        <v>117</v>
      </c>
      <c r="I911" s="101" t="s">
        <v>117</v>
      </c>
      <c r="J911" s="101" t="s">
        <v>117</v>
      </c>
      <c r="K911" s="1409"/>
      <c r="R911" s="1223"/>
      <c r="S911" s="1223"/>
      <c r="T911" s="1223"/>
      <c r="U911" s="1223"/>
      <c r="V911" s="1223"/>
      <c r="W911" s="1223"/>
      <c r="X911" s="1223"/>
      <c r="Y911" s="1223"/>
      <c r="Z911" s="1223"/>
      <c r="AA911" s="1223"/>
      <c r="AB911" s="1223"/>
      <c r="AC911" s="1223"/>
      <c r="AD911" s="1223"/>
      <c r="AE911" s="1223"/>
      <c r="AF911" s="1223"/>
    </row>
    <row r="912" spans="1:32" s="48" customFormat="1" ht="17.100000000000001" customHeight="1">
      <c r="A912" s="761"/>
      <c r="B912" s="762"/>
      <c r="C912" s="1705"/>
      <c r="D912" s="1703"/>
      <c r="E912" s="75" t="s">
        <v>96</v>
      </c>
      <c r="F912" s="60"/>
      <c r="G912" s="97" t="e">
        <f t="shared" ref="G912:G919" si="163">H912/F912</f>
        <v>#DIV/0!</v>
      </c>
      <c r="H912" s="784"/>
      <c r="I912" s="784"/>
      <c r="J912" s="784"/>
      <c r="K912" s="1409"/>
      <c r="R912" s="1223"/>
      <c r="S912" s="1223"/>
      <c r="T912" s="1223"/>
      <c r="U912" s="1223"/>
      <c r="V912" s="1223"/>
      <c r="W912" s="1223"/>
      <c r="X912" s="1223"/>
      <c r="Y912" s="1223"/>
      <c r="Z912" s="1223"/>
      <c r="AA912" s="1223"/>
      <c r="AB912" s="1223"/>
      <c r="AC912" s="1223"/>
      <c r="AD912" s="1223"/>
      <c r="AE912" s="1223"/>
      <c r="AF912" s="1223"/>
    </row>
    <row r="913" spans="1:32" s="48" customFormat="1" ht="17.100000000000001" hidden="1" customHeight="1">
      <c r="A913" s="761"/>
      <c r="B913" s="762"/>
      <c r="C913" s="1705"/>
      <c r="D913" s="1703"/>
      <c r="E913" s="75" t="s">
        <v>96</v>
      </c>
      <c r="F913" s="60"/>
      <c r="G913" s="97" t="e">
        <f t="shared" si="163"/>
        <v>#DIV/0!</v>
      </c>
      <c r="H913" s="784"/>
      <c r="I913" s="784"/>
      <c r="J913" s="784"/>
      <c r="K913" s="1409"/>
      <c r="R913" s="1223"/>
      <c r="S913" s="1223"/>
      <c r="T913" s="1223"/>
      <c r="U913" s="1223"/>
      <c r="V913" s="1223"/>
      <c r="W913" s="1223"/>
      <c r="X913" s="1223"/>
      <c r="Y913" s="1223"/>
      <c r="Z913" s="1223"/>
      <c r="AA913" s="1223"/>
      <c r="AB913" s="1223"/>
      <c r="AC913" s="1223"/>
      <c r="AD913" s="1223"/>
      <c r="AE913" s="1223"/>
      <c r="AF913" s="1223"/>
    </row>
    <row r="914" spans="1:32" s="48" customFormat="1" ht="17.100000000000001" hidden="1" customHeight="1">
      <c r="A914" s="761"/>
      <c r="B914" s="762"/>
      <c r="C914" s="1705"/>
      <c r="D914" s="1703"/>
      <c r="E914" s="75" t="s">
        <v>96</v>
      </c>
      <c r="F914" s="60"/>
      <c r="G914" s="97" t="e">
        <f t="shared" si="163"/>
        <v>#DIV/0!</v>
      </c>
      <c r="H914" s="784"/>
      <c r="I914" s="784"/>
      <c r="J914" s="784"/>
      <c r="K914" s="1409"/>
      <c r="R914" s="1223"/>
      <c r="S914" s="1223"/>
      <c r="T914" s="1223"/>
      <c r="U914" s="1223"/>
      <c r="V914" s="1223"/>
      <c r="W914" s="1223"/>
      <c r="X914" s="1223"/>
      <c r="Y914" s="1223"/>
      <c r="Z914" s="1223"/>
      <c r="AA914" s="1223"/>
      <c r="AB914" s="1223"/>
      <c r="AC914" s="1223"/>
      <c r="AD914" s="1223"/>
      <c r="AE914" s="1223"/>
      <c r="AF914" s="1223"/>
    </row>
    <row r="915" spans="1:32" s="48" customFormat="1" ht="17.100000000000001" hidden="1" customHeight="1">
      <c r="A915" s="761"/>
      <c r="B915" s="762"/>
      <c r="C915" s="1705"/>
      <c r="D915" s="1703"/>
      <c r="E915" s="75" t="s">
        <v>96</v>
      </c>
      <c r="F915" s="60"/>
      <c r="G915" s="97" t="e">
        <f t="shared" si="163"/>
        <v>#DIV/0!</v>
      </c>
      <c r="H915" s="784"/>
      <c r="I915" s="784"/>
      <c r="J915" s="784"/>
      <c r="K915" s="1409"/>
      <c r="R915" s="1223"/>
      <c r="S915" s="1223"/>
      <c r="T915" s="1223"/>
      <c r="U915" s="1223"/>
      <c r="V915" s="1223"/>
      <c r="W915" s="1223"/>
      <c r="X915" s="1223"/>
      <c r="Y915" s="1223"/>
      <c r="Z915" s="1223"/>
      <c r="AA915" s="1223"/>
      <c r="AB915" s="1223"/>
      <c r="AC915" s="1223"/>
      <c r="AD915" s="1223"/>
      <c r="AE915" s="1223"/>
      <c r="AF915" s="1223"/>
    </row>
    <row r="916" spans="1:32" s="48" customFormat="1" ht="17.100000000000001" hidden="1" customHeight="1">
      <c r="A916" s="761"/>
      <c r="B916" s="762"/>
      <c r="C916" s="1705"/>
      <c r="D916" s="1703"/>
      <c r="E916" s="75" t="s">
        <v>96</v>
      </c>
      <c r="F916" s="60"/>
      <c r="G916" s="97" t="e">
        <f t="shared" si="163"/>
        <v>#DIV/0!</v>
      </c>
      <c r="H916" s="784"/>
      <c r="I916" s="784"/>
      <c r="J916" s="784"/>
      <c r="K916" s="1409"/>
      <c r="R916" s="1223"/>
      <c r="S916" s="1223"/>
      <c r="T916" s="1223"/>
      <c r="U916" s="1223"/>
      <c r="V916" s="1223"/>
      <c r="W916" s="1223"/>
      <c r="X916" s="1223"/>
      <c r="Y916" s="1223"/>
      <c r="Z916" s="1223"/>
      <c r="AA916" s="1223"/>
      <c r="AB916" s="1223"/>
      <c r="AC916" s="1223"/>
      <c r="AD916" s="1223"/>
      <c r="AE916" s="1223"/>
      <c r="AF916" s="1223"/>
    </row>
    <row r="917" spans="1:32" s="48" customFormat="1" ht="17.100000000000001" hidden="1" customHeight="1">
      <c r="A917" s="761"/>
      <c r="B917" s="762"/>
      <c r="C917" s="1705"/>
      <c r="D917" s="1703"/>
      <c r="E917" s="75" t="s">
        <v>96</v>
      </c>
      <c r="F917" s="60"/>
      <c r="G917" s="97" t="e">
        <f t="shared" si="163"/>
        <v>#DIV/0!</v>
      </c>
      <c r="H917" s="784"/>
      <c r="I917" s="784"/>
      <c r="J917" s="784"/>
      <c r="K917" s="1409"/>
      <c r="R917" s="1223"/>
      <c r="S917" s="1223"/>
      <c r="T917" s="1223"/>
      <c r="U917" s="1223"/>
      <c r="V917" s="1223"/>
      <c r="W917" s="1223"/>
      <c r="X917" s="1223"/>
      <c r="Y917" s="1223"/>
      <c r="Z917" s="1223"/>
      <c r="AA917" s="1223"/>
      <c r="AB917" s="1223"/>
      <c r="AC917" s="1223"/>
      <c r="AD917" s="1223"/>
      <c r="AE917" s="1223"/>
      <c r="AF917" s="1223"/>
    </row>
    <row r="918" spans="1:32" s="48" customFormat="1" ht="17.100000000000001" hidden="1" customHeight="1">
      <c r="A918" s="761"/>
      <c r="B918" s="762"/>
      <c r="C918" s="1705"/>
      <c r="D918" s="1703"/>
      <c r="E918" s="75" t="s">
        <v>96</v>
      </c>
      <c r="F918" s="60"/>
      <c r="G918" s="97" t="e">
        <f t="shared" si="163"/>
        <v>#DIV/0!</v>
      </c>
      <c r="H918" s="784"/>
      <c r="I918" s="784"/>
      <c r="J918" s="784"/>
      <c r="K918" s="1409"/>
      <c r="R918" s="1223"/>
      <c r="S918" s="1223"/>
      <c r="T918" s="1223"/>
      <c r="U918" s="1223"/>
      <c r="V918" s="1223"/>
      <c r="W918" s="1223"/>
      <c r="X918" s="1223"/>
      <c r="Y918" s="1223"/>
      <c r="Z918" s="1223"/>
      <c r="AA918" s="1223"/>
      <c r="AB918" s="1223"/>
      <c r="AC918" s="1223"/>
      <c r="AD918" s="1223"/>
      <c r="AE918" s="1223"/>
      <c r="AF918" s="1223"/>
    </row>
    <row r="919" spans="1:32" s="48" customFormat="1" ht="17.100000000000001" hidden="1" customHeight="1">
      <c r="A919" s="761"/>
      <c r="B919" s="762"/>
      <c r="C919" s="1705"/>
      <c r="D919" s="1703"/>
      <c r="E919" s="75" t="s">
        <v>96</v>
      </c>
      <c r="F919" s="60"/>
      <c r="G919" s="97" t="e">
        <f t="shared" si="163"/>
        <v>#DIV/0!</v>
      </c>
      <c r="H919" s="784"/>
      <c r="I919" s="784"/>
      <c r="J919" s="784"/>
      <c r="K919" s="1409"/>
      <c r="R919" s="1223"/>
      <c r="S919" s="1223"/>
      <c r="T919" s="1223"/>
      <c r="U919" s="1223"/>
      <c r="V919" s="1223"/>
      <c r="W919" s="1223"/>
      <c r="X919" s="1223"/>
      <c r="Y919" s="1223"/>
      <c r="Z919" s="1223"/>
      <c r="AA919" s="1223"/>
      <c r="AB919" s="1223"/>
      <c r="AC919" s="1223"/>
      <c r="AD919" s="1223"/>
      <c r="AE919" s="1223"/>
      <c r="AF919" s="1223"/>
    </row>
    <row r="920" spans="1:32" s="48" customFormat="1" ht="17.100000000000001" customHeight="1">
      <c r="A920" s="31"/>
      <c r="B920" s="2004" t="s">
        <v>970</v>
      </c>
      <c r="C920" s="2005"/>
      <c r="D920" s="2006"/>
      <c r="E920" s="32"/>
      <c r="F920" s="35"/>
      <c r="G920" s="33"/>
      <c r="H920" s="33">
        <f>SUM(H912:H919)</f>
        <v>0</v>
      </c>
      <c r="I920" s="33">
        <f t="shared" ref="I920:J920" si="164">SUM(I912:I919)</f>
        <v>0</v>
      </c>
      <c r="J920" s="33">
        <f t="shared" si="164"/>
        <v>0</v>
      </c>
      <c r="K920" s="1409"/>
      <c r="R920" s="1223"/>
      <c r="S920" s="1223"/>
      <c r="T920" s="1223"/>
      <c r="U920" s="1223"/>
      <c r="V920" s="1223"/>
      <c r="W920" s="1223"/>
      <c r="X920" s="1223"/>
      <c r="Y920" s="1223"/>
      <c r="Z920" s="1223"/>
      <c r="AA920" s="1223"/>
      <c r="AB920" s="1223"/>
      <c r="AC920" s="1223"/>
      <c r="AD920" s="1223"/>
      <c r="AE920" s="1223"/>
      <c r="AF920" s="1223"/>
    </row>
    <row r="921" spans="1:32" s="48" customFormat="1" ht="17.100000000000001" customHeight="1">
      <c r="A921" s="98">
        <v>6</v>
      </c>
      <c r="B921" s="785">
        <v>341</v>
      </c>
      <c r="C921" s="1975" t="s">
        <v>160</v>
      </c>
      <c r="D921" s="1976"/>
      <c r="E921" s="741" t="s">
        <v>117</v>
      </c>
      <c r="F921" s="303" t="s">
        <v>117</v>
      </c>
      <c r="G921" s="742" t="s">
        <v>117</v>
      </c>
      <c r="H921" s="742" t="s">
        <v>117</v>
      </c>
      <c r="I921" s="742" t="s">
        <v>117</v>
      </c>
      <c r="J921" s="742" t="s">
        <v>117</v>
      </c>
    </row>
    <row r="922" spans="1:32" ht="17.100000000000001" customHeight="1">
      <c r="A922" s="773"/>
      <c r="B922" s="774"/>
      <c r="C922" s="2003"/>
      <c r="D922" s="2003"/>
      <c r="E922" s="75" t="s">
        <v>96</v>
      </c>
      <c r="F922" s="60"/>
      <c r="G922" s="97" t="e">
        <f t="shared" ref="G922:G927" si="165">H922/F922</f>
        <v>#DIV/0!</v>
      </c>
      <c r="H922" s="784"/>
      <c r="I922" s="784"/>
      <c r="J922" s="784"/>
      <c r="K922" s="48"/>
      <c r="L922" s="48"/>
      <c r="M922" s="48"/>
      <c r="N922" s="48"/>
      <c r="R922" s="802"/>
      <c r="S922" s="802"/>
      <c r="T922" s="802"/>
      <c r="U922" s="802"/>
      <c r="V922" s="802"/>
      <c r="W922" s="802"/>
      <c r="X922" s="802"/>
      <c r="Y922" s="802"/>
      <c r="Z922" s="802"/>
      <c r="AA922" s="802"/>
      <c r="AB922" s="802"/>
      <c r="AC922" s="802"/>
      <c r="AD922" s="802"/>
      <c r="AE922" s="792">
        <f t="shared" si="143"/>
        <v>0</v>
      </c>
      <c r="AF922" s="792">
        <f t="shared" si="144"/>
        <v>0</v>
      </c>
    </row>
    <row r="923" spans="1:32" ht="17.100000000000001" customHeight="1" thickBot="1">
      <c r="A923" s="1184"/>
      <c r="B923" s="1185"/>
      <c r="C923" s="2003"/>
      <c r="D923" s="2003"/>
      <c r="E923" s="75" t="s">
        <v>96</v>
      </c>
      <c r="F923" s="60"/>
      <c r="G923" s="97" t="e">
        <f t="shared" si="165"/>
        <v>#DIV/0!</v>
      </c>
      <c r="H923" s="784"/>
      <c r="I923" s="784"/>
      <c r="J923" s="784"/>
      <c r="K923" s="48"/>
      <c r="L923" s="48"/>
      <c r="M923" s="48"/>
      <c r="N923" s="48"/>
      <c r="R923" s="802"/>
      <c r="S923" s="802"/>
      <c r="T923" s="802"/>
      <c r="U923" s="802"/>
      <c r="V923" s="802"/>
      <c r="W923" s="802"/>
      <c r="X923" s="802"/>
      <c r="Y923" s="802"/>
      <c r="Z923" s="802"/>
      <c r="AA923" s="802"/>
      <c r="AB923" s="802"/>
      <c r="AC923" s="802"/>
      <c r="AD923" s="802"/>
      <c r="AE923" s="792"/>
      <c r="AF923" s="792"/>
    </row>
    <row r="924" spans="1:32" ht="17.100000000000001" hidden="1" customHeight="1">
      <c r="A924" s="1184"/>
      <c r="B924" s="1185"/>
      <c r="C924" s="2003"/>
      <c r="D924" s="2003"/>
      <c r="E924" s="75" t="s">
        <v>96</v>
      </c>
      <c r="F924" s="60"/>
      <c r="G924" s="97" t="e">
        <f t="shared" si="165"/>
        <v>#DIV/0!</v>
      </c>
      <c r="H924" s="784"/>
      <c r="I924" s="784"/>
      <c r="J924" s="784"/>
      <c r="K924" s="48"/>
      <c r="L924" s="48"/>
      <c r="M924" s="48"/>
      <c r="N924" s="48"/>
      <c r="R924" s="802"/>
      <c r="S924" s="802"/>
      <c r="T924" s="802"/>
      <c r="U924" s="802"/>
      <c r="V924" s="802"/>
      <c r="W924" s="802"/>
      <c r="X924" s="802"/>
      <c r="Y924" s="802"/>
      <c r="Z924" s="802"/>
      <c r="AA924" s="802"/>
      <c r="AB924" s="802"/>
      <c r="AC924" s="802"/>
      <c r="AD924" s="802"/>
      <c r="AE924" s="792"/>
      <c r="AF924" s="792"/>
    </row>
    <row r="925" spans="1:32" ht="17.100000000000001" hidden="1" customHeight="1">
      <c r="A925" s="1184"/>
      <c r="B925" s="1185"/>
      <c r="C925" s="2003"/>
      <c r="D925" s="2003"/>
      <c r="E925" s="75" t="s">
        <v>96</v>
      </c>
      <c r="F925" s="60"/>
      <c r="G925" s="97" t="e">
        <f t="shared" si="165"/>
        <v>#DIV/0!</v>
      </c>
      <c r="H925" s="784"/>
      <c r="I925" s="784"/>
      <c r="J925" s="784"/>
      <c r="K925" s="48"/>
      <c r="L925" s="48"/>
      <c r="M925" s="48"/>
      <c r="N925" s="48"/>
      <c r="R925" s="802"/>
      <c r="S925" s="802"/>
      <c r="T925" s="802"/>
      <c r="U925" s="802"/>
      <c r="V925" s="802"/>
      <c r="W925" s="802"/>
      <c r="X925" s="802"/>
      <c r="Y925" s="802"/>
      <c r="Z925" s="802"/>
      <c r="AA925" s="802"/>
      <c r="AB925" s="802"/>
      <c r="AC925" s="802"/>
      <c r="AD925" s="802"/>
      <c r="AE925" s="792"/>
      <c r="AF925" s="792"/>
    </row>
    <row r="926" spans="1:32" ht="17.100000000000001" hidden="1" customHeight="1">
      <c r="A926" s="1184"/>
      <c r="B926" s="1185"/>
      <c r="C926" s="2003"/>
      <c r="D926" s="2003"/>
      <c r="E926" s="75" t="s">
        <v>96</v>
      </c>
      <c r="F926" s="60"/>
      <c r="G926" s="97" t="e">
        <f t="shared" si="165"/>
        <v>#DIV/0!</v>
      </c>
      <c r="H926" s="784"/>
      <c r="I926" s="784"/>
      <c r="J926" s="784"/>
      <c r="K926" s="48"/>
      <c r="L926" s="48"/>
      <c r="M926" s="48"/>
      <c r="N926" s="48"/>
      <c r="R926" s="802"/>
      <c r="S926" s="802"/>
      <c r="T926" s="802"/>
      <c r="U926" s="802"/>
      <c r="V926" s="802"/>
      <c r="W926" s="802"/>
      <c r="X926" s="802"/>
      <c r="Y926" s="802"/>
      <c r="Z926" s="802"/>
      <c r="AA926" s="802"/>
      <c r="AB926" s="802"/>
      <c r="AC926" s="802"/>
      <c r="AD926" s="802"/>
      <c r="AE926" s="792"/>
      <c r="AF926" s="792"/>
    </row>
    <row r="927" spans="1:32" ht="17.100000000000001" hidden="1" customHeight="1">
      <c r="A927" s="1184"/>
      <c r="B927" s="1185"/>
      <c r="C927" s="2003"/>
      <c r="D927" s="2003"/>
      <c r="E927" s="75" t="s">
        <v>96</v>
      </c>
      <c r="F927" s="60"/>
      <c r="G927" s="97" t="e">
        <f t="shared" si="165"/>
        <v>#DIV/0!</v>
      </c>
      <c r="H927" s="784"/>
      <c r="I927" s="784"/>
      <c r="J927" s="784"/>
      <c r="K927" s="48"/>
      <c r="L927" s="48"/>
      <c r="M927" s="48"/>
      <c r="N927" s="48"/>
      <c r="R927" s="802"/>
      <c r="S927" s="802"/>
      <c r="T927" s="802"/>
      <c r="U927" s="802"/>
      <c r="V927" s="802"/>
      <c r="W927" s="802"/>
      <c r="X927" s="802"/>
      <c r="Y927" s="802"/>
      <c r="Z927" s="802"/>
      <c r="AA927" s="802"/>
      <c r="AB927" s="802"/>
      <c r="AC927" s="802"/>
      <c r="AD927" s="802"/>
      <c r="AE927" s="792"/>
      <c r="AF927" s="792"/>
    </row>
    <row r="928" spans="1:32" ht="17.100000000000001" hidden="1" customHeight="1">
      <c r="A928" s="773"/>
      <c r="B928" s="774"/>
      <c r="C928" s="2003"/>
      <c r="D928" s="2003"/>
      <c r="E928" s="75" t="s">
        <v>96</v>
      </c>
      <c r="F928" s="60"/>
      <c r="G928" s="97" t="e">
        <f t="shared" ref="G928:G933" si="166">H928/F928</f>
        <v>#DIV/0!</v>
      </c>
      <c r="H928" s="784"/>
      <c r="I928" s="784"/>
      <c r="J928" s="784"/>
      <c r="K928" s="48"/>
      <c r="L928" s="48"/>
      <c r="M928" s="48"/>
      <c r="N928" s="48"/>
      <c r="R928" s="802"/>
      <c r="S928" s="802"/>
      <c r="T928" s="802"/>
      <c r="U928" s="802"/>
      <c r="V928" s="802"/>
      <c r="W928" s="802"/>
      <c r="X928" s="802"/>
      <c r="Y928" s="802"/>
      <c r="Z928" s="802"/>
      <c r="AA928" s="802"/>
      <c r="AB928" s="802"/>
      <c r="AC928" s="802"/>
      <c r="AD928" s="802"/>
      <c r="AE928" s="792">
        <f t="shared" si="143"/>
        <v>0</v>
      </c>
      <c r="AF928" s="792">
        <f t="shared" si="144"/>
        <v>0</v>
      </c>
    </row>
    <row r="929" spans="1:32" ht="17.100000000000001" hidden="1" customHeight="1">
      <c r="A929" s="773"/>
      <c r="B929" s="774"/>
      <c r="C929" s="2003"/>
      <c r="D929" s="2003"/>
      <c r="E929" s="75" t="s">
        <v>96</v>
      </c>
      <c r="F929" s="60"/>
      <c r="G929" s="97" t="e">
        <f t="shared" si="166"/>
        <v>#DIV/0!</v>
      </c>
      <c r="H929" s="783"/>
      <c r="I929" s="783"/>
      <c r="J929" s="783"/>
      <c r="K929" s="48"/>
      <c r="L929" s="48"/>
      <c r="M929" s="48"/>
      <c r="N929" s="48"/>
      <c r="R929" s="802"/>
      <c r="S929" s="802"/>
      <c r="T929" s="802"/>
      <c r="U929" s="802"/>
      <c r="V929" s="802"/>
      <c r="W929" s="802"/>
      <c r="X929" s="802"/>
      <c r="Y929" s="802"/>
      <c r="Z929" s="802"/>
      <c r="AA929" s="802"/>
      <c r="AB929" s="802"/>
      <c r="AC929" s="802"/>
      <c r="AD929" s="802"/>
      <c r="AE929" s="792">
        <f>SUM(S929:AD929)</f>
        <v>0</v>
      </c>
      <c r="AF929" s="792">
        <f t="shared" si="144"/>
        <v>0</v>
      </c>
    </row>
    <row r="930" spans="1:32" ht="17.100000000000001" hidden="1" customHeight="1">
      <c r="A930" s="773"/>
      <c r="B930" s="774"/>
      <c r="C930" s="2003"/>
      <c r="D930" s="2003"/>
      <c r="E930" s="75" t="s">
        <v>96</v>
      </c>
      <c r="F930" s="60"/>
      <c r="G930" s="97" t="e">
        <f t="shared" si="166"/>
        <v>#DIV/0!</v>
      </c>
      <c r="H930" s="783"/>
      <c r="I930" s="783"/>
      <c r="J930" s="783"/>
      <c r="K930" s="48"/>
      <c r="L930" s="48"/>
      <c r="M930" s="48"/>
      <c r="N930" s="48"/>
      <c r="R930" s="802"/>
      <c r="S930" s="802"/>
      <c r="T930" s="802"/>
      <c r="U930" s="802"/>
      <c r="V930" s="802"/>
      <c r="W930" s="802"/>
      <c r="X930" s="802"/>
      <c r="Y930" s="802"/>
      <c r="Z930" s="802"/>
      <c r="AA930" s="802"/>
      <c r="AB930" s="802"/>
      <c r="AC930" s="802"/>
      <c r="AD930" s="802"/>
      <c r="AE930" s="792">
        <f t="shared" si="143"/>
        <v>0</v>
      </c>
      <c r="AF930" s="792">
        <f t="shared" si="144"/>
        <v>0</v>
      </c>
    </row>
    <row r="931" spans="1:32" ht="17.100000000000001" hidden="1" customHeight="1">
      <c r="A931" s="773"/>
      <c r="B931" s="774"/>
      <c r="C931" s="2003"/>
      <c r="D931" s="2003"/>
      <c r="E931" s="75" t="s">
        <v>96</v>
      </c>
      <c r="F931" s="60"/>
      <c r="G931" s="97" t="e">
        <f t="shared" si="166"/>
        <v>#DIV/0!</v>
      </c>
      <c r="H931" s="783"/>
      <c r="I931" s="783"/>
      <c r="J931" s="783"/>
      <c r="K931" s="48"/>
      <c r="L931" s="48"/>
      <c r="M931" s="48"/>
      <c r="N931" s="48"/>
      <c r="R931" s="802"/>
      <c r="S931" s="802"/>
      <c r="T931" s="802"/>
      <c r="U931" s="802"/>
      <c r="V931" s="802"/>
      <c r="W931" s="802"/>
      <c r="X931" s="802"/>
      <c r="Y931" s="802"/>
      <c r="Z931" s="802"/>
      <c r="AA931" s="802"/>
      <c r="AB931" s="802"/>
      <c r="AC931" s="802"/>
      <c r="AD931" s="802"/>
      <c r="AE931" s="792">
        <f t="shared" si="143"/>
        <v>0</v>
      </c>
      <c r="AF931" s="792">
        <f t="shared" si="144"/>
        <v>0</v>
      </c>
    </row>
    <row r="932" spans="1:32" ht="17.100000000000001" hidden="1" customHeight="1">
      <c r="A932" s="773"/>
      <c r="B932" s="774"/>
      <c r="C932" s="2003"/>
      <c r="D932" s="2003"/>
      <c r="E932" s="75" t="s">
        <v>96</v>
      </c>
      <c r="F932" s="60"/>
      <c r="G932" s="97" t="e">
        <f t="shared" si="166"/>
        <v>#DIV/0!</v>
      </c>
      <c r="H932" s="783"/>
      <c r="I932" s="783"/>
      <c r="J932" s="783"/>
      <c r="K932" s="48"/>
      <c r="L932" s="48"/>
      <c r="M932" s="48"/>
      <c r="N932" s="48"/>
      <c r="R932" s="802"/>
      <c r="S932" s="802"/>
      <c r="T932" s="802"/>
      <c r="U932" s="802"/>
      <c r="V932" s="802"/>
      <c r="W932" s="802"/>
      <c r="X932" s="802"/>
      <c r="Y932" s="802"/>
      <c r="Z932" s="802"/>
      <c r="AA932" s="802"/>
      <c r="AB932" s="802"/>
      <c r="AC932" s="802"/>
      <c r="AD932" s="802"/>
      <c r="AE932" s="792">
        <f t="shared" si="143"/>
        <v>0</v>
      </c>
      <c r="AF932" s="792">
        <f t="shared" si="144"/>
        <v>0</v>
      </c>
    </row>
    <row r="933" spans="1:32" ht="17.100000000000001" hidden="1" customHeight="1" thickBot="1">
      <c r="A933" s="773"/>
      <c r="B933" s="774"/>
      <c r="C933" s="2003"/>
      <c r="D933" s="2003"/>
      <c r="E933" s="75" t="s">
        <v>96</v>
      </c>
      <c r="F933" s="60"/>
      <c r="G933" s="97" t="e">
        <f t="shared" si="166"/>
        <v>#DIV/0!</v>
      </c>
      <c r="H933" s="783"/>
      <c r="I933" s="783"/>
      <c r="J933" s="783"/>
      <c r="K933" s="48"/>
      <c r="L933" s="48"/>
      <c r="M933" s="48"/>
      <c r="N933" s="48"/>
      <c r="R933" s="802"/>
      <c r="S933" s="802"/>
      <c r="T933" s="802"/>
      <c r="U933" s="802"/>
      <c r="V933" s="802"/>
      <c r="W933" s="802"/>
      <c r="X933" s="802"/>
      <c r="Y933" s="802"/>
      <c r="Z933" s="802"/>
      <c r="AA933" s="802"/>
      <c r="AB933" s="802"/>
      <c r="AC933" s="802"/>
      <c r="AD933" s="802"/>
      <c r="AE933" s="792">
        <f>SUM(S933:AD933)</f>
        <v>0</v>
      </c>
      <c r="AF933" s="792">
        <f t="shared" ref="AF933" si="167">J933-AE933</f>
        <v>0</v>
      </c>
    </row>
    <row r="934" spans="1:32" ht="17.100000000000001" customHeight="1" thickBot="1">
      <c r="A934" s="138"/>
      <c r="B934" s="1706" t="s">
        <v>615</v>
      </c>
      <c r="C934" s="1707"/>
      <c r="D934" s="1708"/>
      <c r="E934" s="776"/>
      <c r="F934" s="250"/>
      <c r="G934" s="142"/>
      <c r="H934" s="142">
        <f>SUM(H922:H933)</f>
        <v>0</v>
      </c>
      <c r="I934" s="142">
        <f>SUM(I922:I933)</f>
        <v>0</v>
      </c>
      <c r="J934" s="142">
        <f t="shared" ref="J934" si="168">SUM(J922:J933)</f>
        <v>0</v>
      </c>
      <c r="K934" s="48"/>
      <c r="L934" s="48"/>
      <c r="M934" s="48"/>
      <c r="N934" s="1554" t="s">
        <v>1050</v>
      </c>
      <c r="R934" s="962">
        <v>341</v>
      </c>
      <c r="S934" s="963">
        <f>SUM(S922:S933)</f>
        <v>0</v>
      </c>
      <c r="T934" s="963">
        <f t="shared" ref="T934:AD934" si="169">SUM(T922:T933)</f>
        <v>0</v>
      </c>
      <c r="U934" s="963">
        <f t="shared" si="169"/>
        <v>0</v>
      </c>
      <c r="V934" s="963">
        <f t="shared" si="169"/>
        <v>0</v>
      </c>
      <c r="W934" s="963">
        <f t="shared" si="169"/>
        <v>0</v>
      </c>
      <c r="X934" s="963">
        <f t="shared" si="169"/>
        <v>0</v>
      </c>
      <c r="Y934" s="963">
        <f t="shared" si="169"/>
        <v>0</v>
      </c>
      <c r="Z934" s="963">
        <f t="shared" si="169"/>
        <v>0</v>
      </c>
      <c r="AA934" s="963">
        <f t="shared" si="169"/>
        <v>0</v>
      </c>
      <c r="AB934" s="963">
        <f t="shared" si="169"/>
        <v>0</v>
      </c>
      <c r="AC934" s="963">
        <f t="shared" si="169"/>
        <v>0</v>
      </c>
      <c r="AD934" s="963">
        <f t="shared" si="169"/>
        <v>0</v>
      </c>
      <c r="AE934" s="963">
        <f>SUM(S934:AD934)</f>
        <v>0</v>
      </c>
      <c r="AF934" s="964">
        <f>J934-AE934</f>
        <v>0</v>
      </c>
    </row>
    <row r="935" spans="1:32" ht="18" customHeight="1" thickBot="1">
      <c r="A935" s="1269">
        <v>7</v>
      </c>
      <c r="B935" s="1270">
        <v>342</v>
      </c>
      <c r="C935" s="2019" t="s">
        <v>613</v>
      </c>
      <c r="D935" s="2020"/>
      <c r="E935" s="1271" t="s">
        <v>93</v>
      </c>
      <c r="F935" s="1267">
        <f>'КФО 4'!F932</f>
        <v>190.5</v>
      </c>
      <c r="G935" s="265">
        <f>N940</f>
        <v>128.69</v>
      </c>
      <c r="H935" s="1272">
        <f>4997767.5+323174.51+115.9</f>
        <v>5321057.91</v>
      </c>
      <c r="I935" s="1272">
        <v>4866593</v>
      </c>
      <c r="J935" s="1272">
        <v>4866593</v>
      </c>
      <c r="K935" s="2007" t="s">
        <v>1039</v>
      </c>
      <c r="L935" s="2008"/>
      <c r="M935" s="2008"/>
      <c r="N935" s="1553">
        <f>ROUND(F935*G935*212,0)</f>
        <v>5197274</v>
      </c>
      <c r="O935" s="394" t="s">
        <v>421</v>
      </c>
      <c r="R935" s="817"/>
      <c r="S935" s="792"/>
      <c r="T935" s="792"/>
      <c r="U935" s="792"/>
      <c r="V935" s="792"/>
      <c r="W935" s="792"/>
      <c r="X935" s="792"/>
      <c r="Y935" s="792"/>
      <c r="Z935" s="792"/>
      <c r="AA935" s="792"/>
      <c r="AB935" s="792"/>
      <c r="AC935" s="792"/>
      <c r="AD935" s="792"/>
      <c r="AE935" s="792">
        <f>SUM(S935:AD935)</f>
        <v>0</v>
      </c>
      <c r="AF935" s="792">
        <f t="shared" si="144"/>
        <v>4866593</v>
      </c>
    </row>
    <row r="936" spans="1:32" ht="16.05" customHeight="1" thickBot="1">
      <c r="A936" s="27"/>
      <c r="B936" s="2013"/>
      <c r="C936" s="2014"/>
      <c r="D936" s="2015"/>
      <c r="E936" s="318"/>
      <c r="F936" s="805"/>
      <c r="G936" s="1107"/>
      <c r="H936" s="97"/>
      <c r="I936" s="97"/>
      <c r="J936" s="97"/>
      <c r="K936" s="1533" t="s">
        <v>1040</v>
      </c>
      <c r="L936" s="1534" t="s">
        <v>1041</v>
      </c>
      <c r="M936" s="1535" t="s">
        <v>1042</v>
      </c>
      <c r="N936" s="788"/>
      <c r="O936" s="788"/>
      <c r="R936" s="817"/>
      <c r="S936" s="792"/>
      <c r="T936" s="792"/>
      <c r="U936" s="792"/>
      <c r="V936" s="792"/>
      <c r="W936" s="792"/>
      <c r="X936" s="792"/>
      <c r="Y936" s="792"/>
      <c r="Z936" s="792"/>
      <c r="AA936" s="792"/>
      <c r="AB936" s="792"/>
      <c r="AC936" s="792"/>
      <c r="AD936" s="792"/>
      <c r="AE936" s="792">
        <f t="shared" ref="AE936" si="170">SUM(S936:AD936)</f>
        <v>0</v>
      </c>
      <c r="AF936" s="792">
        <f t="shared" si="144"/>
        <v>0</v>
      </c>
    </row>
    <row r="937" spans="1:32" ht="16.95" hidden="1" customHeight="1" thickBot="1">
      <c r="A937" s="27"/>
      <c r="B937" s="2013"/>
      <c r="C937" s="2014"/>
      <c r="D937" s="2015"/>
      <c r="E937" s="318"/>
      <c r="F937" s="808"/>
      <c r="G937" s="97"/>
      <c r="H937" s="97"/>
      <c r="I937" s="97"/>
      <c r="J937" s="97"/>
      <c r="K937" s="1083">
        <v>247</v>
      </c>
      <c r="L937" s="304">
        <v>12</v>
      </c>
      <c r="M937" s="1536">
        <f>ROUND(K937/L937,2)</f>
        <v>20.58</v>
      </c>
      <c r="N937" s="789" t="s">
        <v>619</v>
      </c>
      <c r="O937" s="789"/>
      <c r="P937" s="789"/>
      <c r="Q937" s="789"/>
      <c r="R937" s="818"/>
      <c r="S937" s="819"/>
      <c r="T937" s="819"/>
      <c r="U937" s="819"/>
      <c r="V937" s="819"/>
      <c r="W937" s="819"/>
      <c r="X937" s="819"/>
      <c r="Y937" s="819"/>
      <c r="Z937" s="819"/>
      <c r="AA937" s="819"/>
      <c r="AB937" s="819"/>
      <c r="AC937" s="819"/>
      <c r="AD937" s="819"/>
      <c r="AE937" s="792">
        <f>SUM(S937:AD937)</f>
        <v>0</v>
      </c>
      <c r="AF937" s="792">
        <f t="shared" si="144"/>
        <v>0</v>
      </c>
    </row>
    <row r="938" spans="1:32" ht="18" customHeight="1" thickBot="1">
      <c r="A938" s="1273"/>
      <c r="B938" s="2016" t="s">
        <v>616</v>
      </c>
      <c r="C938" s="2017"/>
      <c r="D938" s="2018"/>
      <c r="E938" s="1271"/>
      <c r="F938" s="1274"/>
      <c r="G938" s="1275"/>
      <c r="H938" s="1275">
        <f>H935+H936+H937</f>
        <v>5321057.91</v>
      </c>
      <c r="I938" s="1275">
        <f t="shared" ref="I938:J938" si="171">I935+I936+I937</f>
        <v>4866593</v>
      </c>
      <c r="J938" s="1275">
        <f t="shared" si="171"/>
        <v>4866593</v>
      </c>
      <c r="K938" s="1537">
        <v>248</v>
      </c>
      <c r="L938" s="1538">
        <v>12</v>
      </c>
      <c r="M938" s="1539">
        <f>ROUND(K938/L938,2)</f>
        <v>20.67</v>
      </c>
      <c r="R938" s="820" t="s">
        <v>336</v>
      </c>
      <c r="S938" s="798">
        <f>SUM(S935:S937)</f>
        <v>0</v>
      </c>
      <c r="T938" s="798">
        <f t="shared" ref="T938:AD938" si="172">SUM(T935:T937)</f>
        <v>0</v>
      </c>
      <c r="U938" s="798">
        <f t="shared" si="172"/>
        <v>0</v>
      </c>
      <c r="V938" s="798">
        <f t="shared" si="172"/>
        <v>0</v>
      </c>
      <c r="W938" s="798">
        <f t="shared" si="172"/>
        <v>0</v>
      </c>
      <c r="X938" s="798">
        <f t="shared" si="172"/>
        <v>0</v>
      </c>
      <c r="Y938" s="798">
        <f t="shared" si="172"/>
        <v>0</v>
      </c>
      <c r="Z938" s="798">
        <f t="shared" si="172"/>
        <v>0</v>
      </c>
      <c r="AA938" s="798">
        <f t="shared" si="172"/>
        <v>0</v>
      </c>
      <c r="AB938" s="798">
        <f t="shared" si="172"/>
        <v>0</v>
      </c>
      <c r="AC938" s="798">
        <f t="shared" si="172"/>
        <v>0</v>
      </c>
      <c r="AD938" s="798">
        <f t="shared" si="172"/>
        <v>0</v>
      </c>
      <c r="AE938" s="796">
        <f>SUM(S938:AD938)</f>
        <v>0</v>
      </c>
      <c r="AF938" s="814">
        <f>H938-AE938</f>
        <v>5321057.91</v>
      </c>
    </row>
    <row r="939" spans="1:32" ht="12" customHeight="1">
      <c r="A939" s="27"/>
      <c r="B939" s="2027"/>
      <c r="C939" s="2028"/>
      <c r="D939" s="2029"/>
      <c r="E939" s="24"/>
      <c r="F939" s="5"/>
      <c r="G939" s="6"/>
      <c r="H939" s="6"/>
      <c r="I939" s="6"/>
      <c r="J939" s="6"/>
      <c r="K939" s="2009" t="s">
        <v>1043</v>
      </c>
      <c r="L939" s="2010"/>
      <c r="M939" s="1540" t="s">
        <v>1044</v>
      </c>
      <c r="N939" s="1541" t="s">
        <v>1045</v>
      </c>
      <c r="P939" s="47"/>
      <c r="Q939" s="39"/>
    </row>
    <row r="940" spans="1:32" ht="20.399999999999999" customHeight="1" thickBot="1">
      <c r="A940" s="1823" t="s">
        <v>74</v>
      </c>
      <c r="B940" s="1824"/>
      <c r="C940" s="1824"/>
      <c r="D940" s="1824"/>
      <c r="E940" s="1824"/>
      <c r="F940" s="1824"/>
      <c r="G940" s="1825"/>
      <c r="H940" s="8">
        <f>H581+H609+H889+H910+H920+H934+H938</f>
        <v>5851197.9100000001</v>
      </c>
      <c r="I940" s="8">
        <f t="shared" ref="I940:J940" si="173">I581+I609+I889+I910+I920+I934+I938</f>
        <v>5336793</v>
      </c>
      <c r="J940" s="8">
        <f t="shared" si="173"/>
        <v>5336793</v>
      </c>
      <c r="K940" s="2011"/>
      <c r="L940" s="2012"/>
      <c r="M940" s="1542">
        <v>2660</v>
      </c>
      <c r="N940" s="1543">
        <f>ROUND(M940/M938,2)</f>
        <v>128.69</v>
      </c>
    </row>
    <row r="941" spans="1:32" ht="19.5" customHeight="1">
      <c r="A941" s="1947" t="s">
        <v>1052</v>
      </c>
      <c r="B941" s="1948"/>
      <c r="C941" s="1948"/>
      <c r="D941" s="1948"/>
      <c r="E941" s="1948"/>
      <c r="F941" s="1948"/>
      <c r="G941" s="1949"/>
      <c r="H941" s="938">
        <f>H934</f>
        <v>0</v>
      </c>
      <c r="I941" s="938">
        <f t="shared" ref="I941:J941" si="174">I934</f>
        <v>0</v>
      </c>
      <c r="J941" s="938">
        <f t="shared" si="174"/>
        <v>0</v>
      </c>
      <c r="K941" s="992" t="s">
        <v>714</v>
      </c>
      <c r="L941" s="1557"/>
      <c r="M941" s="1558"/>
      <c r="N941" s="1559"/>
    </row>
    <row r="942" spans="1:32" ht="19.5" customHeight="1" thickBot="1">
      <c r="A942" s="1954" t="s">
        <v>863</v>
      </c>
      <c r="B942" s="1955"/>
      <c r="C942" s="1955"/>
      <c r="D942" s="1955"/>
      <c r="E942" s="1955"/>
      <c r="F942" s="1955"/>
      <c r="G942" s="1956"/>
      <c r="H942" s="1560">
        <f>H938</f>
        <v>5321057.91</v>
      </c>
      <c r="I942" s="1560">
        <f t="shared" ref="I942:J942" si="175">I938</f>
        <v>4866593</v>
      </c>
      <c r="J942" s="1560">
        <f t="shared" si="175"/>
        <v>4866593</v>
      </c>
      <c r="K942" s="992" t="s">
        <v>714</v>
      </c>
      <c r="L942" s="1557"/>
      <c r="M942" s="1558"/>
      <c r="N942" s="1559"/>
    </row>
    <row r="943" spans="1:32" ht="19.5" customHeight="1">
      <c r="A943" s="1947" t="s">
        <v>978</v>
      </c>
      <c r="B943" s="1948"/>
      <c r="C943" s="1948"/>
      <c r="D943" s="1948"/>
      <c r="E943" s="1948"/>
      <c r="F943" s="1948"/>
      <c r="G943" s="1949"/>
      <c r="H943" s="938">
        <f>H581</f>
        <v>139940</v>
      </c>
      <c r="I943" s="938">
        <f t="shared" ref="I943:J943" si="176">I581</f>
        <v>80000</v>
      </c>
      <c r="J943" s="938">
        <f t="shared" si="176"/>
        <v>80000</v>
      </c>
      <c r="K943" s="992" t="s">
        <v>714</v>
      </c>
      <c r="L943" s="58"/>
      <c r="M943" s="48"/>
      <c r="N943" s="48"/>
      <c r="O943" s="48"/>
      <c r="R943" s="965" t="s">
        <v>642</v>
      </c>
      <c r="S943" s="966">
        <f>S581</f>
        <v>0</v>
      </c>
      <c r="T943" s="967">
        <f t="shared" ref="T943:AD943" si="177">T581</f>
        <v>0</v>
      </c>
      <c r="U943" s="967">
        <f t="shared" si="177"/>
        <v>0</v>
      </c>
      <c r="V943" s="967">
        <f t="shared" si="177"/>
        <v>0</v>
      </c>
      <c r="W943" s="967">
        <f t="shared" si="177"/>
        <v>0</v>
      </c>
      <c r="X943" s="967">
        <f t="shared" si="177"/>
        <v>0</v>
      </c>
      <c r="Y943" s="967">
        <f t="shared" si="177"/>
        <v>0</v>
      </c>
      <c r="Z943" s="967">
        <f t="shared" si="177"/>
        <v>0</v>
      </c>
      <c r="AA943" s="967">
        <f t="shared" si="177"/>
        <v>0</v>
      </c>
      <c r="AB943" s="967">
        <f t="shared" si="177"/>
        <v>0</v>
      </c>
      <c r="AC943" s="967">
        <f t="shared" si="177"/>
        <v>0</v>
      </c>
      <c r="AD943" s="967">
        <f t="shared" si="177"/>
        <v>0</v>
      </c>
      <c r="AE943" s="967">
        <f>SUM(S943:AD943)</f>
        <v>0</v>
      </c>
      <c r="AF943" s="968">
        <f>H943-AE943</f>
        <v>139940</v>
      </c>
    </row>
    <row r="944" spans="1:32" ht="19.5" customHeight="1">
      <c r="A944" s="1947" t="s">
        <v>691</v>
      </c>
      <c r="B944" s="1948"/>
      <c r="C944" s="1948"/>
      <c r="D944" s="1948"/>
      <c r="E944" s="1948"/>
      <c r="F944" s="1948"/>
      <c r="G944" s="1949"/>
      <c r="H944" s="938">
        <f>H609</f>
        <v>95200</v>
      </c>
      <c r="I944" s="938">
        <f t="shared" ref="I944:J944" si="178">I609</f>
        <v>95200</v>
      </c>
      <c r="J944" s="938">
        <f t="shared" si="178"/>
        <v>95200</v>
      </c>
      <c r="K944" s="992" t="s">
        <v>714</v>
      </c>
      <c r="L944" s="48"/>
      <c r="M944" s="48"/>
      <c r="N944" s="48"/>
      <c r="O944" s="48"/>
      <c r="R944" s="969" t="s">
        <v>643</v>
      </c>
      <c r="S944" s="970">
        <f>S609</f>
        <v>0</v>
      </c>
      <c r="T944" s="971">
        <f t="shared" ref="T944:AD944" si="179">T609</f>
        <v>0</v>
      </c>
      <c r="U944" s="971">
        <f t="shared" si="179"/>
        <v>0</v>
      </c>
      <c r="V944" s="971">
        <f t="shared" si="179"/>
        <v>0</v>
      </c>
      <c r="W944" s="971">
        <f t="shared" si="179"/>
        <v>0</v>
      </c>
      <c r="X944" s="971">
        <f t="shared" si="179"/>
        <v>0</v>
      </c>
      <c r="Y944" s="971">
        <f t="shared" si="179"/>
        <v>0</v>
      </c>
      <c r="Z944" s="971">
        <f t="shared" si="179"/>
        <v>0</v>
      </c>
      <c r="AA944" s="971">
        <f t="shared" si="179"/>
        <v>0</v>
      </c>
      <c r="AB944" s="971">
        <f t="shared" si="179"/>
        <v>0</v>
      </c>
      <c r="AC944" s="971">
        <f t="shared" si="179"/>
        <v>0</v>
      </c>
      <c r="AD944" s="971">
        <f t="shared" si="179"/>
        <v>0</v>
      </c>
      <c r="AE944" s="971">
        <f>SUM(S944:AD944)</f>
        <v>0</v>
      </c>
      <c r="AF944" s="972">
        <f>H944-AE944</f>
        <v>95200</v>
      </c>
    </row>
    <row r="945" spans="1:32" ht="19.5" customHeight="1">
      <c r="A945" s="1947" t="s">
        <v>692</v>
      </c>
      <c r="B945" s="1948"/>
      <c r="C945" s="1948"/>
      <c r="D945" s="1948"/>
      <c r="E945" s="1948"/>
      <c r="F945" s="1948"/>
      <c r="G945" s="1949"/>
      <c r="H945" s="938">
        <f>H889</f>
        <v>295000</v>
      </c>
      <c r="I945" s="938">
        <f t="shared" ref="I945:J945" si="180">I889</f>
        <v>295000</v>
      </c>
      <c r="J945" s="938">
        <f t="shared" si="180"/>
        <v>295000</v>
      </c>
      <c r="K945" s="992" t="s">
        <v>714</v>
      </c>
      <c r="L945" s="48"/>
      <c r="M945" s="48"/>
      <c r="N945" s="48"/>
      <c r="O945" s="48"/>
      <c r="R945" s="969" t="s">
        <v>621</v>
      </c>
      <c r="S945" s="970">
        <f>S889</f>
        <v>0</v>
      </c>
      <c r="T945" s="971">
        <f t="shared" ref="T945:AD945" si="181">T889</f>
        <v>0</v>
      </c>
      <c r="U945" s="971">
        <f t="shared" si="181"/>
        <v>0</v>
      </c>
      <c r="V945" s="971">
        <f t="shared" si="181"/>
        <v>0</v>
      </c>
      <c r="W945" s="971">
        <f t="shared" si="181"/>
        <v>0</v>
      </c>
      <c r="X945" s="971">
        <f t="shared" si="181"/>
        <v>0</v>
      </c>
      <c r="Y945" s="971">
        <f t="shared" si="181"/>
        <v>0</v>
      </c>
      <c r="Z945" s="971">
        <f t="shared" si="181"/>
        <v>0</v>
      </c>
      <c r="AA945" s="971">
        <f t="shared" si="181"/>
        <v>0</v>
      </c>
      <c r="AB945" s="971">
        <f t="shared" si="181"/>
        <v>0</v>
      </c>
      <c r="AC945" s="971">
        <f t="shared" si="181"/>
        <v>0</v>
      </c>
      <c r="AD945" s="971">
        <f t="shared" si="181"/>
        <v>0</v>
      </c>
      <c r="AE945" s="971">
        <f>SUM(S945:AD945)</f>
        <v>0</v>
      </c>
      <c r="AF945" s="972">
        <f>H945-AE945</f>
        <v>295000</v>
      </c>
    </row>
    <row r="946" spans="1:32" ht="19.5" customHeight="1">
      <c r="A946" s="1947" t="s">
        <v>838</v>
      </c>
      <c r="B946" s="1948"/>
      <c r="C946" s="1948"/>
      <c r="D946" s="1948"/>
      <c r="E946" s="1948"/>
      <c r="F946" s="1948"/>
      <c r="G946" s="1949"/>
      <c r="H946" s="938">
        <f>H910</f>
        <v>0</v>
      </c>
      <c r="I946" s="938">
        <f t="shared" ref="I946:J946" si="182">I910</f>
        <v>0</v>
      </c>
      <c r="J946" s="938">
        <f t="shared" si="182"/>
        <v>0</v>
      </c>
      <c r="K946" s="992" t="s">
        <v>714</v>
      </c>
      <c r="L946" s="48"/>
      <c r="M946" s="48"/>
      <c r="N946" s="48"/>
      <c r="O946" s="48"/>
      <c r="R946" s="1217"/>
      <c r="S946" s="1218"/>
      <c r="T946" s="1219"/>
      <c r="U946" s="1219"/>
      <c r="V946" s="1219"/>
      <c r="W946" s="1219"/>
      <c r="X946" s="1219"/>
      <c r="Y946" s="1219"/>
      <c r="Z946" s="1219"/>
      <c r="AA946" s="1219"/>
      <c r="AB946" s="1219"/>
      <c r="AC946" s="1219"/>
      <c r="AD946" s="1219"/>
      <c r="AE946" s="1219"/>
      <c r="AF946" s="1199"/>
    </row>
    <row r="947" spans="1:32" ht="19.5" customHeight="1">
      <c r="A947" s="1947" t="s">
        <v>972</v>
      </c>
      <c r="B947" s="1948"/>
      <c r="C947" s="1948"/>
      <c r="D947" s="1948"/>
      <c r="E947" s="1948"/>
      <c r="F947" s="1948"/>
      <c r="G947" s="1949"/>
      <c r="H947" s="938">
        <f>H920</f>
        <v>0</v>
      </c>
      <c r="I947" s="938">
        <f t="shared" ref="I947:J947" si="183">I920</f>
        <v>0</v>
      </c>
      <c r="J947" s="938">
        <f t="shared" si="183"/>
        <v>0</v>
      </c>
      <c r="K947" s="992" t="s">
        <v>714</v>
      </c>
      <c r="L947" s="48"/>
      <c r="M947" s="48"/>
      <c r="N947" s="48"/>
      <c r="O947" s="48"/>
      <c r="R947" s="1217"/>
      <c r="S947" s="1218"/>
      <c r="T947" s="1219"/>
      <c r="U947" s="1219"/>
      <c r="V947" s="1219"/>
      <c r="W947" s="1219"/>
      <c r="X947" s="1219"/>
      <c r="Y947" s="1219"/>
      <c r="Z947" s="1219"/>
      <c r="AA947" s="1219"/>
      <c r="AB947" s="1219"/>
      <c r="AC947" s="1219"/>
      <c r="AD947" s="1219"/>
      <c r="AE947" s="1219"/>
      <c r="AF947" s="1199"/>
    </row>
    <row r="948" spans="1:32" ht="19.5" customHeight="1" thickBot="1">
      <c r="A948" s="1950" t="s">
        <v>38</v>
      </c>
      <c r="B948" s="1951"/>
      <c r="C948" s="1951"/>
      <c r="D948" s="1951"/>
      <c r="E948" s="1951"/>
      <c r="F948" s="1951"/>
      <c r="G948" s="1951"/>
      <c r="H948" s="36">
        <f>H127</f>
        <v>0</v>
      </c>
      <c r="I948" s="36">
        <f t="shared" ref="I948:J948" si="184">I127</f>
        <v>0</v>
      </c>
      <c r="J948" s="36">
        <f t="shared" si="184"/>
        <v>0</v>
      </c>
      <c r="K948" s="992"/>
      <c r="L948" s="48"/>
      <c r="M948" s="48"/>
      <c r="N948" s="48"/>
      <c r="O948" s="48"/>
      <c r="R948" s="1253"/>
      <c r="S948" s="1254"/>
      <c r="T948" s="1255"/>
      <c r="U948" s="1255"/>
      <c r="V948" s="1255"/>
      <c r="W948" s="1255"/>
      <c r="X948" s="1255"/>
      <c r="Y948" s="1255"/>
      <c r="Z948" s="1255"/>
      <c r="AA948" s="1255"/>
      <c r="AB948" s="1255"/>
      <c r="AC948" s="1255"/>
      <c r="AD948" s="1255"/>
      <c r="AE948" s="1255"/>
      <c r="AF948" s="1252"/>
    </row>
    <row r="949" spans="1:32" ht="21" customHeight="1" thickBot="1">
      <c r="A949" s="1950" t="s">
        <v>75</v>
      </c>
      <c r="B949" s="1951"/>
      <c r="C949" s="1951"/>
      <c r="D949" s="1951"/>
      <c r="E949" s="1951"/>
      <c r="F949" s="1951"/>
      <c r="G949" s="1951"/>
      <c r="H949" s="36">
        <f>H171+H180+H191+H200+H288+H391+H404+H526+H940</f>
        <v>6328780.2400000002</v>
      </c>
      <c r="I949" s="36">
        <f>I171+I180+I191+I200+I288+I391+I404+I526+I940</f>
        <v>5845793</v>
      </c>
      <c r="J949" s="36">
        <f>J171+J180+J191+J200+J288+J391+J404+J526+J940</f>
        <v>5845793</v>
      </c>
      <c r="L949" s="48"/>
      <c r="M949" s="48"/>
      <c r="N949" s="48"/>
      <c r="O949" s="48"/>
      <c r="R949" s="973" t="s">
        <v>336</v>
      </c>
      <c r="S949" s="974" t="e">
        <f>S943+S944+S945+#REF!</f>
        <v>#REF!</v>
      </c>
      <c r="T949" s="963" t="e">
        <f>T943+T944+T945+#REF!</f>
        <v>#REF!</v>
      </c>
      <c r="U949" s="963" t="e">
        <f>U943+U944+U945+#REF!</f>
        <v>#REF!</v>
      </c>
      <c r="V949" s="963" t="e">
        <f>V943+V944+V945+#REF!</f>
        <v>#REF!</v>
      </c>
      <c r="W949" s="963" t="e">
        <f>W943+W944+W945+#REF!</f>
        <v>#REF!</v>
      </c>
      <c r="X949" s="963" t="e">
        <f>X943+X944+X945+#REF!</f>
        <v>#REF!</v>
      </c>
      <c r="Y949" s="963" t="e">
        <f>Y943+Y944+Y945+#REF!</f>
        <v>#REF!</v>
      </c>
      <c r="Z949" s="963" t="e">
        <f>Z943+Z944+Z945+#REF!</f>
        <v>#REF!</v>
      </c>
      <c r="AA949" s="963" t="e">
        <f>AA943+AA944+AA945+#REF!</f>
        <v>#REF!</v>
      </c>
      <c r="AB949" s="963" t="e">
        <f>AB943+AB944+AB945+#REF!</f>
        <v>#REF!</v>
      </c>
      <c r="AC949" s="963" t="e">
        <f>AC943+AC944+AC945+#REF!</f>
        <v>#REF!</v>
      </c>
      <c r="AD949" s="963" t="e">
        <f>AD943+AD944+AD945+#REF!</f>
        <v>#REF!</v>
      </c>
      <c r="AE949" s="963" t="e">
        <f>AE943+AE944+AE945+#REF!</f>
        <v>#REF!</v>
      </c>
      <c r="AF949" s="964" t="e">
        <f>(H943+H944+H945+#REF!)-AE949</f>
        <v>#REF!</v>
      </c>
    </row>
    <row r="950" spans="1:32" ht="21.15" customHeight="1">
      <c r="A950" s="1950" t="s">
        <v>505</v>
      </c>
      <c r="B950" s="1951"/>
      <c r="C950" s="1951"/>
      <c r="D950" s="1951"/>
      <c r="E950" s="1951"/>
      <c r="F950" s="1951"/>
      <c r="G950" s="1951"/>
      <c r="H950" s="36">
        <f>H154</f>
        <v>65250</v>
      </c>
      <c r="I950" s="36">
        <f t="shared" ref="I950:J950" si="185">I154</f>
        <v>0</v>
      </c>
      <c r="J950" s="36">
        <f t="shared" si="185"/>
        <v>0</v>
      </c>
      <c r="L950" s="48"/>
      <c r="M950" s="48"/>
      <c r="N950" s="48"/>
      <c r="O950" s="48"/>
      <c r="R950" s="1432"/>
      <c r="S950" s="1433"/>
      <c r="T950" s="1433"/>
      <c r="U950" s="1433"/>
      <c r="V950" s="1433"/>
      <c r="W950" s="1433"/>
      <c r="X950" s="1433"/>
      <c r="Y950" s="1433"/>
      <c r="Z950" s="1433"/>
      <c r="AA950" s="1433"/>
      <c r="AB950" s="1433"/>
      <c r="AC950" s="1433"/>
      <c r="AD950" s="1433"/>
      <c r="AE950" s="1433"/>
      <c r="AF950" s="1433"/>
    </row>
    <row r="951" spans="1:32" ht="33.450000000000003" customHeight="1">
      <c r="A951" s="1944" t="s">
        <v>680</v>
      </c>
      <c r="B951" s="1945"/>
      <c r="C951" s="1945"/>
      <c r="D951" s="1945"/>
      <c r="E951" s="1945"/>
      <c r="F951" s="1945"/>
      <c r="G951" s="1946"/>
      <c r="H951" s="193">
        <f>H16+H23+H51+H57+H70+H76+H89+H97+H109+H127+H142+H154+H949</f>
        <v>6929830.2400000002</v>
      </c>
      <c r="I951" s="193">
        <f>I16+I23+I51+I57+I70+I76+I89+I97+I109+I127+I142+I154+I949</f>
        <v>6366593</v>
      </c>
      <c r="J951" s="193">
        <f>J16+J23+J51+J57+J70+J76+J89+J97+J109+J127+J142+J154+J949</f>
        <v>6366593</v>
      </c>
      <c r="L951" s="48"/>
      <c r="M951" s="48"/>
      <c r="N951" s="48"/>
      <c r="O951" s="48"/>
    </row>
    <row r="952" spans="1:32" ht="9.3000000000000007" customHeight="1">
      <c r="A952" s="194"/>
      <c r="B952" s="194"/>
      <c r="C952" s="194"/>
      <c r="D952" s="195"/>
      <c r="E952" s="194"/>
      <c r="F952" s="194"/>
      <c r="G952" s="786"/>
      <c r="H952" s="787"/>
      <c r="I952" s="787"/>
      <c r="J952" s="787"/>
      <c r="L952" s="48"/>
      <c r="M952" s="48"/>
      <c r="N952" s="48"/>
      <c r="O952" s="48"/>
    </row>
    <row r="953" spans="1:32" ht="15.6">
      <c r="A953" s="37"/>
      <c r="B953" s="49"/>
      <c r="C953" s="1104" t="s">
        <v>94</v>
      </c>
      <c r="D953" s="627"/>
      <c r="E953" s="1943" t="s">
        <v>1108</v>
      </c>
      <c r="F953" s="1943"/>
      <c r="G953" s="49"/>
      <c r="H953" s="95"/>
      <c r="I953" s="95"/>
      <c r="J953" s="95"/>
      <c r="L953" s="48"/>
      <c r="M953" s="48"/>
      <c r="N953" s="48"/>
      <c r="O953" s="48"/>
    </row>
    <row r="954" spans="1:32" ht="14.7" customHeight="1">
      <c r="A954" s="37"/>
      <c r="B954" s="49"/>
      <c r="C954" s="49"/>
      <c r="D954" s="54" t="s">
        <v>76</v>
      </c>
      <c r="E954" s="49"/>
      <c r="F954" s="49"/>
      <c r="G954" s="49"/>
      <c r="H954" s="95"/>
      <c r="I954" s="95"/>
      <c r="J954" s="95"/>
      <c r="K954" s="45"/>
      <c r="L954" s="402"/>
      <c r="M954" s="402"/>
      <c r="N954" s="48"/>
      <c r="O954" s="48"/>
    </row>
    <row r="955" spans="1:32" ht="15.75" hidden="1" customHeight="1">
      <c r="A955" s="37"/>
      <c r="B955" s="1943"/>
      <c r="C955" s="1943"/>
      <c r="D955" s="49"/>
      <c r="E955" s="49"/>
      <c r="F955" s="49"/>
      <c r="G955" s="49"/>
      <c r="H955" s="95"/>
      <c r="I955" s="95"/>
      <c r="J955" s="95"/>
      <c r="L955" s="48"/>
      <c r="M955" s="48"/>
      <c r="N955" s="48"/>
      <c r="O955" s="48"/>
    </row>
    <row r="956" spans="1:32" ht="15.6">
      <c r="A956" s="37"/>
      <c r="B956" s="1943" t="s">
        <v>102</v>
      </c>
      <c r="C956" s="1943"/>
      <c r="D956" s="627"/>
      <c r="E956" s="1943" t="s">
        <v>1109</v>
      </c>
      <c r="F956" s="1943"/>
      <c r="G956" s="49"/>
      <c r="H956" s="95"/>
      <c r="I956" s="95"/>
      <c r="J956" s="95"/>
      <c r="L956" s="48"/>
      <c r="M956" s="48"/>
      <c r="N956" s="48"/>
      <c r="O956" s="48"/>
    </row>
    <row r="957" spans="1:32" ht="14.7" customHeight="1">
      <c r="A957" s="37"/>
      <c r="B957" s="49"/>
      <c r="C957" s="49"/>
      <c r="D957" s="54" t="s">
        <v>76</v>
      </c>
      <c r="E957" s="49"/>
      <c r="F957" s="49"/>
      <c r="G957" s="49"/>
      <c r="H957" s="49"/>
      <c r="I957" s="49"/>
      <c r="J957" s="49"/>
      <c r="L957" s="48"/>
      <c r="M957" s="48"/>
      <c r="N957" s="48"/>
      <c r="O957" s="48"/>
    </row>
    <row r="958" spans="1:32" ht="20.25" customHeight="1" thickBot="1">
      <c r="A958" s="49"/>
      <c r="B958" s="2026"/>
      <c r="C958" s="2026"/>
      <c r="D958" s="2026"/>
      <c r="E958" s="2026"/>
      <c r="F958" s="2026"/>
      <c r="G958" s="2026"/>
      <c r="H958" s="2026"/>
      <c r="I958" s="2026"/>
      <c r="J958" s="2026"/>
      <c r="L958" s="48"/>
      <c r="M958" s="48"/>
      <c r="N958" s="48"/>
      <c r="O958" s="48"/>
    </row>
    <row r="959" spans="1:32" ht="15.6">
      <c r="A959" s="37"/>
      <c r="B959" s="37"/>
      <c r="C959" s="37"/>
      <c r="D959" s="2021" t="s">
        <v>973</v>
      </c>
      <c r="E959" s="2022"/>
      <c r="F959" s="2022"/>
      <c r="G959" s="1209" t="s">
        <v>702</v>
      </c>
      <c r="H959" s="1224">
        <f>H941+H943+H944+H945+H946+H947</f>
        <v>530140</v>
      </c>
      <c r="I959" s="1224">
        <f t="shared" ref="I959:J959" si="186">I941+I943+I944+I945+I946+I947</f>
        <v>470200</v>
      </c>
      <c r="J959" s="1224">
        <f t="shared" si="186"/>
        <v>470200</v>
      </c>
      <c r="K959" s="48"/>
      <c r="L959" s="48"/>
      <c r="M959" s="48"/>
      <c r="N959" s="48"/>
      <c r="O959" s="48"/>
    </row>
    <row r="960" spans="1:32" ht="15.6">
      <c r="D960" s="2001" t="s">
        <v>974</v>
      </c>
      <c r="E960" s="2002"/>
      <c r="F960" s="2002"/>
      <c r="G960" s="1211"/>
      <c r="H960" s="1225">
        <f>H959+H942</f>
        <v>5851197.9100000001</v>
      </c>
      <c r="I960" s="1225">
        <f t="shared" ref="I960:J960" si="187">I959+I942</f>
        <v>5336793</v>
      </c>
      <c r="J960" s="1225">
        <f t="shared" si="187"/>
        <v>5336793</v>
      </c>
      <c r="K960" s="48"/>
      <c r="L960" s="48"/>
      <c r="M960" s="48"/>
      <c r="N960" s="48"/>
      <c r="O960" s="48"/>
    </row>
    <row r="961" spans="1:15" ht="16.2" thickBot="1">
      <c r="D961" s="1215"/>
      <c r="E961" s="1216"/>
      <c r="F961" s="1213" t="s">
        <v>703</v>
      </c>
      <c r="G961" s="1213" t="s">
        <v>975</v>
      </c>
      <c r="H961" s="1226">
        <f>H960-H940</f>
        <v>0</v>
      </c>
      <c r="I961" s="1226">
        <f>I960-I940</f>
        <v>0</v>
      </c>
      <c r="J961" s="1226">
        <f>J960-J940</f>
        <v>0</v>
      </c>
      <c r="K961" s="48"/>
      <c r="L961" s="48"/>
      <c r="M961" s="48"/>
      <c r="N961" s="48"/>
      <c r="O961" s="48"/>
    </row>
    <row r="962" spans="1:15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</row>
    <row r="963" spans="1:15" ht="17.25" customHeight="1">
      <c r="A963" s="48"/>
      <c r="B963" s="2000" t="s">
        <v>723</v>
      </c>
      <c r="C963" s="2000"/>
      <c r="D963" s="2000"/>
      <c r="E963" s="2000"/>
      <c r="F963" s="2000"/>
      <c r="G963" s="2000"/>
      <c r="H963" s="2000"/>
      <c r="I963" s="2000"/>
      <c r="J963" s="2000"/>
      <c r="K963" s="48"/>
      <c r="L963" s="48"/>
      <c r="M963" s="48"/>
      <c r="N963" s="48"/>
      <c r="O963" s="48"/>
    </row>
    <row r="964" spans="1:15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</row>
    <row r="965" spans="1:15" ht="15" thickBot="1">
      <c r="A965" s="48"/>
      <c r="B965" s="48"/>
      <c r="C965" s="1047" t="s">
        <v>761</v>
      </c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</row>
    <row r="966" spans="1:15">
      <c r="A966" s="48"/>
      <c r="B966" s="1053">
        <v>211</v>
      </c>
      <c r="C966" s="1054">
        <f>H15</f>
        <v>400000</v>
      </c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</row>
    <row r="967" spans="1:15" ht="15" thickBot="1">
      <c r="A967" s="48"/>
      <c r="B967" s="1055">
        <v>213</v>
      </c>
      <c r="C967" s="1056">
        <f>H22</f>
        <v>120800</v>
      </c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</row>
    <row r="968" spans="1:15">
      <c r="A968" s="48"/>
      <c r="B968" s="1057" t="s">
        <v>743</v>
      </c>
      <c r="C968" s="1058">
        <f>H30</f>
        <v>0</v>
      </c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</row>
    <row r="969" spans="1:15">
      <c r="A969" s="48"/>
      <c r="B969" s="1059" t="s">
        <v>745</v>
      </c>
      <c r="C969" s="1060">
        <f>H35</f>
        <v>0</v>
      </c>
      <c r="D969" s="48"/>
      <c r="E969" s="48"/>
      <c r="F969" s="48"/>
      <c r="G969" s="48"/>
      <c r="H969" s="48"/>
      <c r="I969" s="48"/>
      <c r="J969" s="48"/>
      <c r="K969" s="48"/>
    </row>
    <row r="970" spans="1:15">
      <c r="A970" s="48"/>
      <c r="B970" s="1059" t="s">
        <v>742</v>
      </c>
      <c r="C970" s="1060">
        <f>H39</f>
        <v>0</v>
      </c>
      <c r="D970" s="48"/>
      <c r="E970" s="48"/>
      <c r="F970" s="48"/>
      <c r="G970" s="48"/>
      <c r="H970" s="48"/>
      <c r="I970" s="48"/>
      <c r="J970" s="48"/>
      <c r="K970" s="48"/>
    </row>
    <row r="971" spans="1:15" ht="15" thickBot="1">
      <c r="A971" s="48"/>
      <c r="B971" s="1061" t="s">
        <v>744</v>
      </c>
      <c r="C971" s="1062">
        <f>H47</f>
        <v>0</v>
      </c>
      <c r="D971" s="48"/>
      <c r="E971" s="48"/>
      <c r="F971" s="48"/>
      <c r="G971" s="48"/>
      <c r="H971" s="48"/>
    </row>
    <row r="972" spans="1:15">
      <c r="A972" s="48"/>
      <c r="B972" s="1063" t="s">
        <v>746</v>
      </c>
      <c r="C972" s="1058">
        <f>H65</f>
        <v>0</v>
      </c>
      <c r="D972" s="48"/>
      <c r="E972" s="48"/>
      <c r="F972" s="48"/>
      <c r="G972" s="48"/>
      <c r="H972" s="48"/>
    </row>
    <row r="973" spans="1:15" ht="15" thickBot="1">
      <c r="A973" s="48"/>
      <c r="B973" s="1064" t="s">
        <v>747</v>
      </c>
      <c r="C973" s="1062">
        <f>H69</f>
        <v>0</v>
      </c>
      <c r="D973" s="48"/>
      <c r="E973" s="48"/>
      <c r="F973" s="48"/>
      <c r="G973" s="48"/>
      <c r="H973" s="48"/>
    </row>
    <row r="974" spans="1:15">
      <c r="A974" s="48"/>
      <c r="B974" s="1066" t="s">
        <v>748</v>
      </c>
      <c r="C974" s="1058">
        <f>H89</f>
        <v>15000</v>
      </c>
      <c r="D974" s="48"/>
      <c r="E974" s="48"/>
      <c r="F974" s="48"/>
      <c r="G974" s="48"/>
      <c r="H974" s="48"/>
    </row>
    <row r="975" spans="1:15">
      <c r="B975" s="1067" t="s">
        <v>749</v>
      </c>
      <c r="C975" s="1060">
        <f>H97</f>
        <v>0</v>
      </c>
    </row>
    <row r="976" spans="1:15" ht="15" thickBot="1">
      <c r="B976" s="1068" t="s">
        <v>750</v>
      </c>
      <c r="C976" s="1062">
        <f>H109</f>
        <v>0</v>
      </c>
    </row>
    <row r="977" spans="1:3" ht="15" thickBot="1">
      <c r="B977" s="1069" t="s">
        <v>751</v>
      </c>
      <c r="C977" s="1070">
        <f>H154</f>
        <v>65250</v>
      </c>
    </row>
    <row r="978" spans="1:3" ht="15" thickBot="1">
      <c r="B978" s="1071">
        <v>221</v>
      </c>
      <c r="C978" s="1072">
        <f>H171</f>
        <v>15000</v>
      </c>
    </row>
    <row r="979" spans="1:3">
      <c r="B979" s="1065" t="s">
        <v>752</v>
      </c>
      <c r="C979" s="1052">
        <f>H191</f>
        <v>9750</v>
      </c>
    </row>
    <row r="980" spans="1:3">
      <c r="B980" s="305">
        <v>225</v>
      </c>
      <c r="C980" s="1049">
        <f>H288</f>
        <v>155000</v>
      </c>
    </row>
    <row r="981" spans="1:3">
      <c r="B981" s="305">
        <v>226</v>
      </c>
      <c r="C981" s="1049">
        <f>H391</f>
        <v>104000</v>
      </c>
    </row>
    <row r="982" spans="1:3">
      <c r="B982" s="1073">
        <v>290</v>
      </c>
      <c r="C982" s="1074">
        <f>H404</f>
        <v>0</v>
      </c>
    </row>
    <row r="983" spans="1:3" ht="15" thickBot="1">
      <c r="B983" s="1073">
        <v>310</v>
      </c>
      <c r="C983" s="1074">
        <f>H526</f>
        <v>193832.33000000002</v>
      </c>
    </row>
    <row r="984" spans="1:3">
      <c r="B984" s="1057">
        <v>341</v>
      </c>
      <c r="C984" s="1075">
        <f>H941</f>
        <v>0</v>
      </c>
    </row>
    <row r="985" spans="1:3">
      <c r="B985" s="1059">
        <v>342</v>
      </c>
      <c r="C985" s="1076">
        <f t="shared" ref="C985:C990" si="188">H942</f>
        <v>5321057.91</v>
      </c>
    </row>
    <row r="986" spans="1:3">
      <c r="B986" s="1059">
        <v>344</v>
      </c>
      <c r="C986" s="1076">
        <f t="shared" si="188"/>
        <v>139940</v>
      </c>
    </row>
    <row r="987" spans="1:3">
      <c r="B987" s="1059">
        <v>345</v>
      </c>
      <c r="C987" s="1076">
        <f t="shared" si="188"/>
        <v>95200</v>
      </c>
    </row>
    <row r="988" spans="1:3">
      <c r="B988" s="1077">
        <v>346</v>
      </c>
      <c r="C988" s="1076">
        <f t="shared" si="188"/>
        <v>295000</v>
      </c>
    </row>
    <row r="989" spans="1:3">
      <c r="B989" s="1059">
        <v>347</v>
      </c>
      <c r="C989" s="1076">
        <f t="shared" si="188"/>
        <v>0</v>
      </c>
    </row>
    <row r="990" spans="1:3" ht="15" thickBot="1">
      <c r="B990" s="1061">
        <v>349</v>
      </c>
      <c r="C990" s="1570">
        <f t="shared" si="188"/>
        <v>0</v>
      </c>
    </row>
    <row r="991" spans="1:3" ht="15" thickBot="1">
      <c r="A991" s="1088">
        <f>C991-H951</f>
        <v>0</v>
      </c>
      <c r="B991" s="1569" t="s">
        <v>338</v>
      </c>
      <c r="C991" s="1567">
        <f>SUM(C966:C990)</f>
        <v>6929830.2400000002</v>
      </c>
    </row>
    <row r="992" spans="1:3">
      <c r="B992" s="48"/>
      <c r="C992" s="48"/>
    </row>
    <row r="993" spans="2:4">
      <c r="B993" s="305" t="s">
        <v>758</v>
      </c>
      <c r="C993" s="1050">
        <f>SUM(C977:C990)</f>
        <v>6394030.2400000002</v>
      </c>
    </row>
    <row r="994" spans="2:4">
      <c r="B994" s="305" t="s">
        <v>759</v>
      </c>
      <c r="C994" s="1050">
        <f>SUM(C966:C976)</f>
        <v>535800</v>
      </c>
    </row>
    <row r="995" spans="2:4">
      <c r="B995" s="1051" t="s">
        <v>1055</v>
      </c>
      <c r="C995" s="1087">
        <f>C993+C994</f>
        <v>6929830.2400000002</v>
      </c>
      <c r="D995" s="1571">
        <f>C995-H951</f>
        <v>0</v>
      </c>
    </row>
    <row r="996" spans="2:4" ht="15" thickBot="1">
      <c r="B996" s="48"/>
      <c r="C996" s="1047" t="s">
        <v>754</v>
      </c>
    </row>
    <row r="997" spans="2:4">
      <c r="B997" s="1081" t="s">
        <v>755</v>
      </c>
      <c r="C997" s="1082">
        <f>C966+C967</f>
        <v>520800</v>
      </c>
    </row>
    <row r="998" spans="2:4">
      <c r="B998" s="1083">
        <v>112</v>
      </c>
      <c r="C998" s="1060">
        <f>SUM(C968:C971)</f>
        <v>0</v>
      </c>
    </row>
    <row r="999" spans="2:4">
      <c r="B999" s="1083">
        <v>321</v>
      </c>
      <c r="C999" s="1060">
        <f>SUM(C972:C973)</f>
        <v>0</v>
      </c>
    </row>
    <row r="1000" spans="2:4">
      <c r="B1000" s="1083" t="s">
        <v>756</v>
      </c>
      <c r="C1000" s="1060">
        <f>SUM(C974:C976)</f>
        <v>15000</v>
      </c>
    </row>
    <row r="1001" spans="2:4">
      <c r="B1001" s="1083">
        <v>223</v>
      </c>
      <c r="C1001" s="1084">
        <f>C977+C979</f>
        <v>75000</v>
      </c>
    </row>
    <row r="1002" spans="2:4">
      <c r="B1002" s="1083">
        <v>340</v>
      </c>
      <c r="C1002" s="1060">
        <f>SUM(C984:C988)</f>
        <v>5851197.9100000001</v>
      </c>
    </row>
    <row r="1003" spans="2:4" ht="15" thickBot="1">
      <c r="B1003" s="1430" t="s">
        <v>757</v>
      </c>
      <c r="C1003" s="1086">
        <f>C1002-C985</f>
        <v>530140</v>
      </c>
    </row>
  </sheetData>
  <sheetProtection password="CA5A" sheet="1" objects="1" scenarios="1" formatCells="0" formatColumns="0" formatRows="0" insertColumns="0" insertRows="0"/>
  <mergeCells count="1042">
    <mergeCell ref="K935:M935"/>
    <mergeCell ref="K939:L940"/>
    <mergeCell ref="B936:D936"/>
    <mergeCell ref="B937:D937"/>
    <mergeCell ref="B938:D938"/>
    <mergeCell ref="C935:D935"/>
    <mergeCell ref="C926:D926"/>
    <mergeCell ref="C927:D927"/>
    <mergeCell ref="D959:F959"/>
    <mergeCell ref="C902:D902"/>
    <mergeCell ref="C903:D903"/>
    <mergeCell ref="C904:D904"/>
    <mergeCell ref="C610:D610"/>
    <mergeCell ref="C611:D611"/>
    <mergeCell ref="C612:D612"/>
    <mergeCell ref="C613:D613"/>
    <mergeCell ref="C614:D614"/>
    <mergeCell ref="C615:D615"/>
    <mergeCell ref="C899:D899"/>
    <mergeCell ref="C878:D878"/>
    <mergeCell ref="C879:D879"/>
    <mergeCell ref="C880:D880"/>
    <mergeCell ref="C881:D881"/>
    <mergeCell ref="C882:D882"/>
    <mergeCell ref="C883:D883"/>
    <mergeCell ref="B955:C955"/>
    <mergeCell ref="E956:F956"/>
    <mergeCell ref="B958:J958"/>
    <mergeCell ref="B939:D939"/>
    <mergeCell ref="A940:G940"/>
    <mergeCell ref="A949:G949"/>
    <mergeCell ref="E953:F953"/>
    <mergeCell ref="B384:D384"/>
    <mergeCell ref="B385:D385"/>
    <mergeCell ref="B934:D934"/>
    <mergeCell ref="C922:D922"/>
    <mergeCell ref="C928:D928"/>
    <mergeCell ref="C929:D929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A947:G947"/>
    <mergeCell ref="C930:D930"/>
    <mergeCell ref="C931:D931"/>
    <mergeCell ref="C932:D932"/>
    <mergeCell ref="C933:D933"/>
    <mergeCell ref="B920:D920"/>
    <mergeCell ref="C905:D905"/>
    <mergeCell ref="C906:D906"/>
    <mergeCell ref="C907:D907"/>
    <mergeCell ref="C908:D908"/>
    <mergeCell ref="B910:D910"/>
    <mergeCell ref="C909:D909"/>
    <mergeCell ref="C923:D923"/>
    <mergeCell ref="C924:D924"/>
    <mergeCell ref="C925:D925"/>
    <mergeCell ref="C896:D896"/>
    <mergeCell ref="C897:D897"/>
    <mergeCell ref="C898:D898"/>
    <mergeCell ref="B378:D378"/>
    <mergeCell ref="B379:D379"/>
    <mergeCell ref="B380:D380"/>
    <mergeCell ref="B381:D381"/>
    <mergeCell ref="B382:D382"/>
    <mergeCell ref="B383:D383"/>
    <mergeCell ref="B963:J963"/>
    <mergeCell ref="B386:D386"/>
    <mergeCell ref="B387:D387"/>
    <mergeCell ref="C659:D659"/>
    <mergeCell ref="C660:D660"/>
    <mergeCell ref="C661:D661"/>
    <mergeCell ref="C695:D695"/>
    <mergeCell ref="C696:D696"/>
    <mergeCell ref="C697:D697"/>
    <mergeCell ref="C619:D619"/>
    <mergeCell ref="C629:D629"/>
    <mergeCell ref="C630:D630"/>
    <mergeCell ref="C631:D631"/>
    <mergeCell ref="C632:D632"/>
    <mergeCell ref="C538:D538"/>
    <mergeCell ref="C539:D539"/>
    <mergeCell ref="C540:D540"/>
    <mergeCell ref="C541:D541"/>
    <mergeCell ref="C566:D566"/>
    <mergeCell ref="C567:D567"/>
    <mergeCell ref="C568:D568"/>
    <mergeCell ref="C569:D569"/>
    <mergeCell ref="C570:D570"/>
    <mergeCell ref="B639:D639"/>
    <mergeCell ref="D960:F960"/>
    <mergeCell ref="C553:D553"/>
    <mergeCell ref="C554:D554"/>
    <mergeCell ref="C555:D555"/>
    <mergeCell ref="C556:D556"/>
    <mergeCell ref="C557:D557"/>
    <mergeCell ref="C558:D558"/>
    <mergeCell ref="C559:D559"/>
    <mergeCell ref="K640:L640"/>
    <mergeCell ref="C584:D584"/>
    <mergeCell ref="C585:D585"/>
    <mergeCell ref="C586:D586"/>
    <mergeCell ref="C587:D587"/>
    <mergeCell ref="C604:D604"/>
    <mergeCell ref="C605:D605"/>
    <mergeCell ref="C606:D606"/>
    <mergeCell ref="C640:D640"/>
    <mergeCell ref="C588:D588"/>
    <mergeCell ref="C589:D589"/>
    <mergeCell ref="C590:D590"/>
    <mergeCell ref="C591:D591"/>
    <mergeCell ref="C592:D592"/>
    <mergeCell ref="C593:D593"/>
    <mergeCell ref="C594:D594"/>
    <mergeCell ref="C595:D595"/>
    <mergeCell ref="C596:D596"/>
    <mergeCell ref="C597:D597"/>
    <mergeCell ref="C598:D598"/>
    <mergeCell ref="C599:D599"/>
    <mergeCell ref="C600:D600"/>
    <mergeCell ref="C601:D601"/>
    <mergeCell ref="C602:D602"/>
    <mergeCell ref="C562:D562"/>
    <mergeCell ref="C563:D563"/>
    <mergeCell ref="R159:AD159"/>
    <mergeCell ref="R184:AD184"/>
    <mergeCell ref="R204:AD204"/>
    <mergeCell ref="R292:AD292"/>
    <mergeCell ref="R408:AD408"/>
    <mergeCell ref="R530:AD530"/>
    <mergeCell ref="B609:D609"/>
    <mergeCell ref="C607:D607"/>
    <mergeCell ref="C608:D608"/>
    <mergeCell ref="K532:L532"/>
    <mergeCell ref="C533:D533"/>
    <mergeCell ref="C534:D534"/>
    <mergeCell ref="C535:D535"/>
    <mergeCell ref="C536:D536"/>
    <mergeCell ref="C537:D537"/>
    <mergeCell ref="C571:D571"/>
    <mergeCell ref="C572:D572"/>
    <mergeCell ref="C573:D573"/>
    <mergeCell ref="C532:D532"/>
    <mergeCell ref="C531:D531"/>
    <mergeCell ref="B516:D516"/>
    <mergeCell ref="B517:D517"/>
    <mergeCell ref="B493:D493"/>
    <mergeCell ref="B494:D494"/>
    <mergeCell ref="B250:D250"/>
    <mergeCell ref="B251:D251"/>
    <mergeCell ref="C560:D560"/>
    <mergeCell ref="B349:D349"/>
    <mergeCell ref="B350:D350"/>
    <mergeCell ref="B351:D351"/>
    <mergeCell ref="B352:D352"/>
    <mergeCell ref="B353:D353"/>
    <mergeCell ref="G194:G195"/>
    <mergeCell ref="H194:J194"/>
    <mergeCell ref="B185:D185"/>
    <mergeCell ref="H529:J529"/>
    <mergeCell ref="B518:D518"/>
    <mergeCell ref="B519:D519"/>
    <mergeCell ref="B520:D520"/>
    <mergeCell ref="B521:D521"/>
    <mergeCell ref="B522:D522"/>
    <mergeCell ref="B523:D523"/>
    <mergeCell ref="B512:D512"/>
    <mergeCell ref="B513:D513"/>
    <mergeCell ref="B514:D514"/>
    <mergeCell ref="B515:D515"/>
    <mergeCell ref="B510:D510"/>
    <mergeCell ref="B511:D511"/>
    <mergeCell ref="B509:D509"/>
    <mergeCell ref="B504:D504"/>
    <mergeCell ref="B505:D505"/>
    <mergeCell ref="B506:D506"/>
    <mergeCell ref="B507:D507"/>
    <mergeCell ref="B508:D508"/>
    <mergeCell ref="B332:D332"/>
    <mergeCell ref="B333:D333"/>
    <mergeCell ref="B334:D334"/>
    <mergeCell ref="B335:D335"/>
    <mergeCell ref="B336:D336"/>
    <mergeCell ref="B337:D337"/>
    <mergeCell ref="B338:D338"/>
    <mergeCell ref="B339:D339"/>
    <mergeCell ref="B340:D340"/>
    <mergeCell ref="B354:D354"/>
    <mergeCell ref="R85:AD85"/>
    <mergeCell ref="R92:AD92"/>
    <mergeCell ref="R100:AD100"/>
    <mergeCell ref="C884:D884"/>
    <mergeCell ref="C885:D885"/>
    <mergeCell ref="C886:D886"/>
    <mergeCell ref="B888:D888"/>
    <mergeCell ref="B889:D889"/>
    <mergeCell ref="C921:D921"/>
    <mergeCell ref="C848:D848"/>
    <mergeCell ref="C849:D849"/>
    <mergeCell ref="C862:D862"/>
    <mergeCell ref="C863:D863"/>
    <mergeCell ref="C869:D869"/>
    <mergeCell ref="C870:D870"/>
    <mergeCell ref="C871:D871"/>
    <mergeCell ref="C872:D872"/>
    <mergeCell ref="C873:D873"/>
    <mergeCell ref="C656:D656"/>
    <mergeCell ref="C658:D658"/>
    <mergeCell ref="C704:D704"/>
    <mergeCell ref="C705:D705"/>
    <mergeCell ref="C706:D706"/>
    <mergeCell ref="B707:D707"/>
    <mergeCell ref="R147:AD147"/>
    <mergeCell ref="B377:D377"/>
    <mergeCell ref="B165:D165"/>
    <mergeCell ref="C544:D544"/>
    <mergeCell ref="C561:D561"/>
    <mergeCell ref="B875:D875"/>
    <mergeCell ref="C876:D876"/>
    <mergeCell ref="C877:D877"/>
    <mergeCell ref="B50:D50"/>
    <mergeCell ref="C647:D647"/>
    <mergeCell ref="C648:D648"/>
    <mergeCell ref="C649:D649"/>
    <mergeCell ref="C650:D650"/>
    <mergeCell ref="C651:D651"/>
    <mergeCell ref="C655:D655"/>
    <mergeCell ref="C663:D663"/>
    <mergeCell ref="C687:D687"/>
    <mergeCell ref="C688:D688"/>
    <mergeCell ref="C682:D682"/>
    <mergeCell ref="C683:D683"/>
    <mergeCell ref="C684:D684"/>
    <mergeCell ref="C685:D685"/>
    <mergeCell ref="C686:D686"/>
    <mergeCell ref="C677:D677"/>
    <mergeCell ref="C678:D678"/>
    <mergeCell ref="C679:D679"/>
    <mergeCell ref="C680:D680"/>
    <mergeCell ref="C681:D681"/>
    <mergeCell ref="B344:D344"/>
    <mergeCell ref="B345:D345"/>
    <mergeCell ref="B346:D346"/>
    <mergeCell ref="B347:D347"/>
    <mergeCell ref="B304:D304"/>
    <mergeCell ref="B306:D306"/>
    <mergeCell ref="B328:D328"/>
    <mergeCell ref="B235:D235"/>
    <mergeCell ref="B241:D241"/>
    <mergeCell ref="B242:D242"/>
    <mergeCell ref="B243:D243"/>
    <mergeCell ref="C543:D543"/>
    <mergeCell ref="B39:D39"/>
    <mergeCell ref="A40:A42"/>
    <mergeCell ref="B40:B42"/>
    <mergeCell ref="C40:C42"/>
    <mergeCell ref="B43:D43"/>
    <mergeCell ref="A44:A46"/>
    <mergeCell ref="B44:B46"/>
    <mergeCell ref="C44:C46"/>
    <mergeCell ref="B47:D47"/>
    <mergeCell ref="A28:A29"/>
    <mergeCell ref="B28:B29"/>
    <mergeCell ref="C28:C29"/>
    <mergeCell ref="B30:D30"/>
    <mergeCell ref="A31:A34"/>
    <mergeCell ref="B31:B34"/>
    <mergeCell ref="C31:C34"/>
    <mergeCell ref="B35:D35"/>
    <mergeCell ref="A36:A38"/>
    <mergeCell ref="B36:B38"/>
    <mergeCell ref="C36:C38"/>
    <mergeCell ref="A48:A49"/>
    <mergeCell ref="B48:B49"/>
    <mergeCell ref="C48:C49"/>
    <mergeCell ref="B230:D230"/>
    <mergeCell ref="B231:D231"/>
    <mergeCell ref="B240:D240"/>
    <mergeCell ref="B245:D245"/>
    <mergeCell ref="B246:D246"/>
    <mergeCell ref="B209:D209"/>
    <mergeCell ref="B210:D210"/>
    <mergeCell ref="B211:D211"/>
    <mergeCell ref="B212:D212"/>
    <mergeCell ref="B213:D213"/>
    <mergeCell ref="B216:D216"/>
    <mergeCell ref="B221:D221"/>
    <mergeCell ref="B226:D226"/>
    <mergeCell ref="B227:D227"/>
    <mergeCell ref="B228:D228"/>
    <mergeCell ref="B229:D229"/>
    <mergeCell ref="B193:J193"/>
    <mergeCell ref="A194:A195"/>
    <mergeCell ref="B194:D195"/>
    <mergeCell ref="E194:E195"/>
    <mergeCell ref="F194:F195"/>
    <mergeCell ref="B217:D217"/>
    <mergeCell ref="B220:D220"/>
    <mergeCell ref="B218:D218"/>
    <mergeCell ref="B219:D219"/>
    <mergeCell ref="B214:D214"/>
    <mergeCell ref="B215:D215"/>
    <mergeCell ref="B66:B68"/>
    <mergeCell ref="C66:C68"/>
    <mergeCell ref="B956:C956"/>
    <mergeCell ref="A951:G951"/>
    <mergeCell ref="A943:G943"/>
    <mergeCell ref="A944:G944"/>
    <mergeCell ref="A945:G945"/>
    <mergeCell ref="A946:G946"/>
    <mergeCell ref="A948:G948"/>
    <mergeCell ref="A950:G950"/>
    <mergeCell ref="C890:D890"/>
    <mergeCell ref="C891:D891"/>
    <mergeCell ref="C892:D892"/>
    <mergeCell ref="C893:D893"/>
    <mergeCell ref="C894:D894"/>
    <mergeCell ref="C895:D895"/>
    <mergeCell ref="C900:D900"/>
    <mergeCell ref="C901:D901"/>
    <mergeCell ref="C911:D911"/>
    <mergeCell ref="A941:G941"/>
    <mergeCell ref="A942:G942"/>
    <mergeCell ref="B425:D425"/>
    <mergeCell ref="B426:D426"/>
    <mergeCell ref="B495:D495"/>
    <mergeCell ref="B501:D501"/>
    <mergeCell ref="B502:D502"/>
    <mergeCell ref="B503:D503"/>
    <mergeCell ref="B496:D496"/>
    <mergeCell ref="B497:D497"/>
    <mergeCell ref="B498:D498"/>
    <mergeCell ref="B499:D499"/>
    <mergeCell ref="B500:D500"/>
    <mergeCell ref="B524:D524"/>
    <mergeCell ref="B525:D525"/>
    <mergeCell ref="C582:D582"/>
    <mergeCell ref="C583:D583"/>
    <mergeCell ref="C574:D574"/>
    <mergeCell ref="C575:D575"/>
    <mergeCell ref="C576:D576"/>
    <mergeCell ref="C577:D577"/>
    <mergeCell ref="C578:D578"/>
    <mergeCell ref="C579:D579"/>
    <mergeCell ref="C580:D580"/>
    <mergeCell ref="B581:D581"/>
    <mergeCell ref="A526:G526"/>
    <mergeCell ref="B528:J528"/>
    <mergeCell ref="A529:A530"/>
    <mergeCell ref="E529:E530"/>
    <mergeCell ref="F529:F530"/>
    <mergeCell ref="G529:G530"/>
    <mergeCell ref="B529:B530"/>
    <mergeCell ref="C529:D530"/>
    <mergeCell ref="C542:D542"/>
    <mergeCell ref="B401:D401"/>
    <mergeCell ref="B402:D402"/>
    <mergeCell ref="B403:D403"/>
    <mergeCell ref="A404:G404"/>
    <mergeCell ref="B406:J406"/>
    <mergeCell ref="A407:A408"/>
    <mergeCell ref="B407:D408"/>
    <mergeCell ref="E407:E408"/>
    <mergeCell ref="F407:F408"/>
    <mergeCell ref="G407:G408"/>
    <mergeCell ref="B421:D421"/>
    <mergeCell ref="B422:D422"/>
    <mergeCell ref="B423:D423"/>
    <mergeCell ref="B447:D447"/>
    <mergeCell ref="B448:D448"/>
    <mergeCell ref="B492:D492"/>
    <mergeCell ref="H407:J407"/>
    <mergeCell ref="B409:D409"/>
    <mergeCell ref="B410:D410"/>
    <mergeCell ref="B411:D411"/>
    <mergeCell ref="B412:D412"/>
    <mergeCell ref="B420:D420"/>
    <mergeCell ref="B419:D419"/>
    <mergeCell ref="B445:D445"/>
    <mergeCell ref="B446:D446"/>
    <mergeCell ref="B413:D413"/>
    <mergeCell ref="B414:D414"/>
    <mergeCell ref="B415:D415"/>
    <mergeCell ref="B416:D416"/>
    <mergeCell ref="B417:D417"/>
    <mergeCell ref="B418:D418"/>
    <mergeCell ref="B424:D424"/>
    <mergeCell ref="B330:D330"/>
    <mergeCell ref="B331:D331"/>
    <mergeCell ref="H394:J394"/>
    <mergeCell ref="B396:D396"/>
    <mergeCell ref="B397:D397"/>
    <mergeCell ref="B398:D398"/>
    <mergeCell ref="B399:D399"/>
    <mergeCell ref="B400:D400"/>
    <mergeCell ref="B366:D366"/>
    <mergeCell ref="B389:D389"/>
    <mergeCell ref="B390:D390"/>
    <mergeCell ref="A391:G391"/>
    <mergeCell ref="B393:J393"/>
    <mergeCell ref="A394:A395"/>
    <mergeCell ref="B394:D395"/>
    <mergeCell ref="E394:E395"/>
    <mergeCell ref="F394:F395"/>
    <mergeCell ref="G394:G395"/>
    <mergeCell ref="B367:D367"/>
    <mergeCell ref="B368:D368"/>
    <mergeCell ref="B369:D369"/>
    <mergeCell ref="B370:D370"/>
    <mergeCell ref="B371:D371"/>
    <mergeCell ref="B388:D388"/>
    <mergeCell ref="B372:D372"/>
    <mergeCell ref="B373:D373"/>
    <mergeCell ref="B341:D341"/>
    <mergeCell ref="B342:D342"/>
    <mergeCell ref="B343:D343"/>
    <mergeCell ref="B348:D348"/>
    <mergeCell ref="B374:D374"/>
    <mergeCell ref="B375:D375"/>
    <mergeCell ref="B286:D286"/>
    <mergeCell ref="B287:D287"/>
    <mergeCell ref="A288:G288"/>
    <mergeCell ref="B290:J290"/>
    <mergeCell ref="A291:A292"/>
    <mergeCell ref="B291:D292"/>
    <mergeCell ref="E291:E292"/>
    <mergeCell ref="F291:F292"/>
    <mergeCell ref="G291:G292"/>
    <mergeCell ref="H291:J291"/>
    <mergeCell ref="B357:D357"/>
    <mergeCell ref="B358:D358"/>
    <mergeCell ref="B359:D359"/>
    <mergeCell ref="B360:D360"/>
    <mergeCell ref="B364:D364"/>
    <mergeCell ref="B293:D293"/>
    <mergeCell ref="B295:D295"/>
    <mergeCell ref="B296:D296"/>
    <mergeCell ref="B297:D297"/>
    <mergeCell ref="B355:D355"/>
    <mergeCell ref="B356:D356"/>
    <mergeCell ref="B363:D363"/>
    <mergeCell ref="B361:D361"/>
    <mergeCell ref="B362:D362"/>
    <mergeCell ref="B298:D298"/>
    <mergeCell ref="B299:D299"/>
    <mergeCell ref="B300:D300"/>
    <mergeCell ref="B301:D301"/>
    <mergeCell ref="B302:D302"/>
    <mergeCell ref="B303:D303"/>
    <mergeCell ref="B305:D305"/>
    <mergeCell ref="B329:D329"/>
    <mergeCell ref="B272:D272"/>
    <mergeCell ref="B281:D281"/>
    <mergeCell ref="B282:D282"/>
    <mergeCell ref="B283:D283"/>
    <mergeCell ref="B284:D284"/>
    <mergeCell ref="B285:D285"/>
    <mergeCell ref="B261:D261"/>
    <mergeCell ref="B262:D262"/>
    <mergeCell ref="B263:D263"/>
    <mergeCell ref="B264:D264"/>
    <mergeCell ref="B265:D265"/>
    <mergeCell ref="B271:D271"/>
    <mergeCell ref="B269:D269"/>
    <mergeCell ref="B270:D270"/>
    <mergeCell ref="B273:D273"/>
    <mergeCell ref="B274:D274"/>
    <mergeCell ref="B275:D275"/>
    <mergeCell ref="B276:D276"/>
    <mergeCell ref="B277:D277"/>
    <mergeCell ref="B278:D278"/>
    <mergeCell ref="B279:D279"/>
    <mergeCell ref="B280:D280"/>
    <mergeCell ref="B266:D266"/>
    <mergeCell ref="B267:D267"/>
    <mergeCell ref="B268:D268"/>
    <mergeCell ref="B259:D259"/>
    <mergeCell ref="B260:D260"/>
    <mergeCell ref="B232:D232"/>
    <mergeCell ref="B237:D237"/>
    <mergeCell ref="B238:D238"/>
    <mergeCell ref="B239:D239"/>
    <mergeCell ref="B247:D247"/>
    <mergeCell ref="B258:D258"/>
    <mergeCell ref="H203:J203"/>
    <mergeCell ref="B205:D205"/>
    <mergeCell ref="B206:D206"/>
    <mergeCell ref="B207:D207"/>
    <mergeCell ref="B208:D208"/>
    <mergeCell ref="B222:D222"/>
    <mergeCell ref="B223:D223"/>
    <mergeCell ref="B224:D224"/>
    <mergeCell ref="B225:D225"/>
    <mergeCell ref="B233:D233"/>
    <mergeCell ref="B234:D234"/>
    <mergeCell ref="B236:D236"/>
    <mergeCell ref="B252:D252"/>
    <mergeCell ref="B257:D257"/>
    <mergeCell ref="B248:D248"/>
    <mergeCell ref="B249:D249"/>
    <mergeCell ref="B244:D244"/>
    <mergeCell ref="B253:D253"/>
    <mergeCell ref="B254:D254"/>
    <mergeCell ref="B255:D255"/>
    <mergeCell ref="B256:D256"/>
    <mergeCell ref="A180:G180"/>
    <mergeCell ref="B182:J182"/>
    <mergeCell ref="A171:G171"/>
    <mergeCell ref="B173:J173"/>
    <mergeCell ref="A174:A175"/>
    <mergeCell ref="B174:D175"/>
    <mergeCell ref="E174:E175"/>
    <mergeCell ref="F174:F175"/>
    <mergeCell ref="G174:G175"/>
    <mergeCell ref="H174:J174"/>
    <mergeCell ref="B196:D196"/>
    <mergeCell ref="B197:D197"/>
    <mergeCell ref="B198:D198"/>
    <mergeCell ref="A200:G200"/>
    <mergeCell ref="B202:J202"/>
    <mergeCell ref="A203:A204"/>
    <mergeCell ref="B203:D204"/>
    <mergeCell ref="E203:E204"/>
    <mergeCell ref="F203:F204"/>
    <mergeCell ref="G203:G204"/>
    <mergeCell ref="B199:D199"/>
    <mergeCell ref="B187:D187"/>
    <mergeCell ref="B188:D188"/>
    <mergeCell ref="B190:D190"/>
    <mergeCell ref="A191:G191"/>
    <mergeCell ref="A183:A184"/>
    <mergeCell ref="B183:D184"/>
    <mergeCell ref="E183:E184"/>
    <mergeCell ref="F183:F184"/>
    <mergeCell ref="G183:G184"/>
    <mergeCell ref="B186:D186"/>
    <mergeCell ref="B189:D189"/>
    <mergeCell ref="A158:A159"/>
    <mergeCell ref="B158:D159"/>
    <mergeCell ref="E158:E159"/>
    <mergeCell ref="F158:F159"/>
    <mergeCell ref="G158:G159"/>
    <mergeCell ref="A132:A136"/>
    <mergeCell ref="B132:B136"/>
    <mergeCell ref="C132:C136"/>
    <mergeCell ref="D136:G136"/>
    <mergeCell ref="A137:A141"/>
    <mergeCell ref="B137:B141"/>
    <mergeCell ref="C137:C141"/>
    <mergeCell ref="D141:G141"/>
    <mergeCell ref="A144:J144"/>
    <mergeCell ref="B145:J145"/>
    <mergeCell ref="A146:A147"/>
    <mergeCell ref="B146:D147"/>
    <mergeCell ref="E146:E147"/>
    <mergeCell ref="F146:F147"/>
    <mergeCell ref="G146:G147"/>
    <mergeCell ref="H146:J146"/>
    <mergeCell ref="A142:G142"/>
    <mergeCell ref="A156:J156"/>
    <mergeCell ref="H158:J158"/>
    <mergeCell ref="A114:A120"/>
    <mergeCell ref="B114:B120"/>
    <mergeCell ref="C114:C120"/>
    <mergeCell ref="A109:G109"/>
    <mergeCell ref="A111:J111"/>
    <mergeCell ref="A112:A113"/>
    <mergeCell ref="B112:B113"/>
    <mergeCell ref="C112:C113"/>
    <mergeCell ref="D112:D113"/>
    <mergeCell ref="E112:E113"/>
    <mergeCell ref="D120:G120"/>
    <mergeCell ref="A121:A126"/>
    <mergeCell ref="B121:B126"/>
    <mergeCell ref="A127:G127"/>
    <mergeCell ref="A129:J129"/>
    <mergeCell ref="A130:A131"/>
    <mergeCell ref="B130:B131"/>
    <mergeCell ref="C130:C131"/>
    <mergeCell ref="D130:D131"/>
    <mergeCell ref="E130:E131"/>
    <mergeCell ref="F130:F131"/>
    <mergeCell ref="D126:G126"/>
    <mergeCell ref="C121:C126"/>
    <mergeCell ref="G130:G131"/>
    <mergeCell ref="H130:J130"/>
    <mergeCell ref="A99:J99"/>
    <mergeCell ref="A100:A101"/>
    <mergeCell ref="B100:B101"/>
    <mergeCell ref="C100:C101"/>
    <mergeCell ref="D100:G101"/>
    <mergeCell ref="H100:J100"/>
    <mergeCell ref="H92:J92"/>
    <mergeCell ref="B94:B96"/>
    <mergeCell ref="D94:E94"/>
    <mergeCell ref="D95:E95"/>
    <mergeCell ref="D96:E96"/>
    <mergeCell ref="A97:G97"/>
    <mergeCell ref="A92:A93"/>
    <mergeCell ref="B92:B93"/>
    <mergeCell ref="C92:C93"/>
    <mergeCell ref="D92:E93"/>
    <mergeCell ref="F92:F93"/>
    <mergeCell ref="G92:G93"/>
    <mergeCell ref="A78:J78"/>
    <mergeCell ref="A79:A80"/>
    <mergeCell ref="B79:B80"/>
    <mergeCell ref="C79:C80"/>
    <mergeCell ref="D79:E80"/>
    <mergeCell ref="F79:F80"/>
    <mergeCell ref="G79:G80"/>
    <mergeCell ref="H85:J85"/>
    <mergeCell ref="B87:B88"/>
    <mergeCell ref="D87:E87"/>
    <mergeCell ref="D88:E88"/>
    <mergeCell ref="A89:G89"/>
    <mergeCell ref="A91:J91"/>
    <mergeCell ref="H79:J79"/>
    <mergeCell ref="D81:E81"/>
    <mergeCell ref="A82:G82"/>
    <mergeCell ref="A84:J84"/>
    <mergeCell ref="A85:A86"/>
    <mergeCell ref="B85:B86"/>
    <mergeCell ref="C85:C86"/>
    <mergeCell ref="D85:E86"/>
    <mergeCell ref="F85:F86"/>
    <mergeCell ref="G85:G86"/>
    <mergeCell ref="G73:G74"/>
    <mergeCell ref="H73:J73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2:A64"/>
    <mergeCell ref="B62:B64"/>
    <mergeCell ref="C62:C64"/>
    <mergeCell ref="B65:D65"/>
    <mergeCell ref="A66:A68"/>
    <mergeCell ref="A76:G76"/>
    <mergeCell ref="B69:D69"/>
    <mergeCell ref="A70:G70"/>
    <mergeCell ref="C2:I2"/>
    <mergeCell ref="A22:B22"/>
    <mergeCell ref="C22:G22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J2:J3"/>
    <mergeCell ref="D4:H4"/>
    <mergeCell ref="B5:J5"/>
    <mergeCell ref="C8:I8"/>
    <mergeCell ref="A16:G16"/>
    <mergeCell ref="A18:J19"/>
    <mergeCell ref="A20:B21"/>
    <mergeCell ref="C20:G21"/>
    <mergeCell ref="H20:J20"/>
    <mergeCell ref="A12:J12"/>
    <mergeCell ref="A13:B14"/>
    <mergeCell ref="B7:J7"/>
    <mergeCell ref="R13:AD13"/>
    <mergeCell ref="R20:AD20"/>
    <mergeCell ref="B365:D365"/>
    <mergeCell ref="B148:D148"/>
    <mergeCell ref="B149:D149"/>
    <mergeCell ref="B150:D150"/>
    <mergeCell ref="B151:D151"/>
    <mergeCell ref="B152:D152"/>
    <mergeCell ref="B153:D153"/>
    <mergeCell ref="A154:G154"/>
    <mergeCell ref="A51:G51"/>
    <mergeCell ref="A53:J53"/>
    <mergeCell ref="A54:A55"/>
    <mergeCell ref="C13:G14"/>
    <mergeCell ref="H13:J13"/>
    <mergeCell ref="A15:B15"/>
    <mergeCell ref="C15:G15"/>
    <mergeCell ref="B54:B55"/>
    <mergeCell ref="C54:C55"/>
    <mergeCell ref="D54:D55"/>
    <mergeCell ref="E54:E55"/>
    <mergeCell ref="F54:F55"/>
    <mergeCell ref="G54:G55"/>
    <mergeCell ref="H54:J54"/>
    <mergeCell ref="A57:G57"/>
    <mergeCell ref="A72:J72"/>
    <mergeCell ref="A73:A74"/>
    <mergeCell ref="B73:B74"/>
    <mergeCell ref="C73:C74"/>
    <mergeCell ref="D73:D74"/>
    <mergeCell ref="E73:E74"/>
    <mergeCell ref="F73:F74"/>
    <mergeCell ref="B376:D376"/>
    <mergeCell ref="B102:B104"/>
    <mergeCell ref="D102:G102"/>
    <mergeCell ref="D103:G103"/>
    <mergeCell ref="D104:G104"/>
    <mergeCell ref="B105:B106"/>
    <mergeCell ref="D105:G105"/>
    <mergeCell ref="D106:G106"/>
    <mergeCell ref="B107:B108"/>
    <mergeCell ref="D107:G107"/>
    <mergeCell ref="D108:G108"/>
    <mergeCell ref="F112:F113"/>
    <mergeCell ref="G112:G113"/>
    <mergeCell ref="B157:J157"/>
    <mergeCell ref="B168:D168"/>
    <mergeCell ref="B169:D169"/>
    <mergeCell ref="B170:D170"/>
    <mergeCell ref="B160:D160"/>
    <mergeCell ref="B161:D161"/>
    <mergeCell ref="B162:D162"/>
    <mergeCell ref="B163:D163"/>
    <mergeCell ref="B164:D164"/>
    <mergeCell ref="H112:J112"/>
    <mergeCell ref="B166:D166"/>
    <mergeCell ref="B167:D167"/>
    <mergeCell ref="H183:J183"/>
    <mergeCell ref="B176:D176"/>
    <mergeCell ref="B177:D177"/>
    <mergeCell ref="B178:D178"/>
    <mergeCell ref="B179:D179"/>
    <mergeCell ref="B323:D323"/>
    <mergeCell ref="B294:D294"/>
    <mergeCell ref="C564:D564"/>
    <mergeCell ref="C565:D565"/>
    <mergeCell ref="C662:D662"/>
    <mergeCell ref="C642:D642"/>
    <mergeCell ref="C643:D643"/>
    <mergeCell ref="C644:D644"/>
    <mergeCell ref="C645:D645"/>
    <mergeCell ref="C646:D646"/>
    <mergeCell ref="C616:D616"/>
    <mergeCell ref="C617:D617"/>
    <mergeCell ref="C618:D618"/>
    <mergeCell ref="C633:D633"/>
    <mergeCell ref="C634:D634"/>
    <mergeCell ref="C635:D635"/>
    <mergeCell ref="C636:D636"/>
    <mergeCell ref="C637:D637"/>
    <mergeCell ref="C638:D638"/>
    <mergeCell ref="C641:D641"/>
    <mergeCell ref="C652:D652"/>
    <mergeCell ref="C653:D653"/>
    <mergeCell ref="C654:D654"/>
    <mergeCell ref="C657:D657"/>
    <mergeCell ref="C603:D603"/>
    <mergeCell ref="C867:D867"/>
    <mergeCell ref="C868:D868"/>
    <mergeCell ref="C846:D846"/>
    <mergeCell ref="C847:D847"/>
    <mergeCell ref="C698:D698"/>
    <mergeCell ref="C699:D699"/>
    <mergeCell ref="C700:D700"/>
    <mergeCell ref="C701:D701"/>
    <mergeCell ref="C702:D702"/>
    <mergeCell ref="C703:D703"/>
    <mergeCell ref="C721:D721"/>
    <mergeCell ref="C722:D722"/>
    <mergeCell ref="C723:D723"/>
    <mergeCell ref="C724:D724"/>
    <mergeCell ref="C725:D725"/>
    <mergeCell ref="C726:D726"/>
    <mergeCell ref="C727:D727"/>
    <mergeCell ref="C728:D728"/>
    <mergeCell ref="C729:D729"/>
    <mergeCell ref="C730:D730"/>
    <mergeCell ref="C731:D731"/>
    <mergeCell ref="C732:D732"/>
    <mergeCell ref="C733:D733"/>
    <mergeCell ref="C734:D734"/>
    <mergeCell ref="C810:D810"/>
    <mergeCell ref="C783:D783"/>
    <mergeCell ref="C784:D784"/>
    <mergeCell ref="C785:D785"/>
    <mergeCell ref="C840:D840"/>
    <mergeCell ref="C841:D841"/>
    <mergeCell ref="C842:D842"/>
    <mergeCell ref="C843:D843"/>
    <mergeCell ref="B429:D429"/>
    <mergeCell ref="B436:D436"/>
    <mergeCell ref="B437:D437"/>
    <mergeCell ref="B438:D438"/>
    <mergeCell ref="B439:D439"/>
    <mergeCell ref="B440:D440"/>
    <mergeCell ref="B441:D441"/>
    <mergeCell ref="C689:D689"/>
    <mergeCell ref="C690:D690"/>
    <mergeCell ref="C691:D691"/>
    <mergeCell ref="C692:D692"/>
    <mergeCell ref="C693:D693"/>
    <mergeCell ref="C694:D694"/>
    <mergeCell ref="C864:D864"/>
    <mergeCell ref="C865:D865"/>
    <mergeCell ref="C866:D866"/>
    <mergeCell ref="C708:D708"/>
    <mergeCell ref="C781:D781"/>
    <mergeCell ref="C709:D709"/>
    <mergeCell ref="C710:D710"/>
    <mergeCell ref="C711:D711"/>
    <mergeCell ref="C712:D712"/>
    <mergeCell ref="C713:D713"/>
    <mergeCell ref="C714:D714"/>
    <mergeCell ref="C715:D715"/>
    <mergeCell ref="C716:D716"/>
    <mergeCell ref="C717:D717"/>
    <mergeCell ref="C718:D718"/>
    <mergeCell ref="C719:D719"/>
    <mergeCell ref="C720:D720"/>
    <mergeCell ref="C801:D801"/>
    <mergeCell ref="C802:D802"/>
    <mergeCell ref="B486:D486"/>
    <mergeCell ref="B487:D487"/>
    <mergeCell ref="B488:D488"/>
    <mergeCell ref="B489:D489"/>
    <mergeCell ref="B490:D490"/>
    <mergeCell ref="B457:D457"/>
    <mergeCell ref="B458:D458"/>
    <mergeCell ref="B459:D459"/>
    <mergeCell ref="B460:D460"/>
    <mergeCell ref="B461:D461"/>
    <mergeCell ref="B462:D462"/>
    <mergeCell ref="B463:D463"/>
    <mergeCell ref="B464:D464"/>
    <mergeCell ref="B465:D465"/>
    <mergeCell ref="B466:D466"/>
    <mergeCell ref="B467:D467"/>
    <mergeCell ref="B468:D468"/>
    <mergeCell ref="B469:D469"/>
    <mergeCell ref="B470:D470"/>
    <mergeCell ref="B480:D480"/>
    <mergeCell ref="B481:D481"/>
    <mergeCell ref="B482:D482"/>
    <mergeCell ref="B483:D483"/>
    <mergeCell ref="B484:D484"/>
    <mergeCell ref="B485:D485"/>
    <mergeCell ref="B449:D449"/>
    <mergeCell ref="B450:D450"/>
    <mergeCell ref="B451:D451"/>
    <mergeCell ref="B452:D452"/>
    <mergeCell ref="B453:D453"/>
    <mergeCell ref="B454:D454"/>
    <mergeCell ref="B455:D455"/>
    <mergeCell ref="B456:D456"/>
    <mergeCell ref="B471:D471"/>
    <mergeCell ref="B472:D472"/>
    <mergeCell ref="B473:D473"/>
    <mergeCell ref="B474:D474"/>
    <mergeCell ref="B314:D314"/>
    <mergeCell ref="B315:D315"/>
    <mergeCell ref="B316:D316"/>
    <mergeCell ref="B317:D317"/>
    <mergeCell ref="B318:D318"/>
    <mergeCell ref="B319:D319"/>
    <mergeCell ref="B320:D320"/>
    <mergeCell ref="B321:D321"/>
    <mergeCell ref="B322:D322"/>
    <mergeCell ref="B442:D442"/>
    <mergeCell ref="B443:D443"/>
    <mergeCell ref="B444:D444"/>
    <mergeCell ref="B430:D430"/>
    <mergeCell ref="B431:D431"/>
    <mergeCell ref="B432:D432"/>
    <mergeCell ref="B433:D433"/>
    <mergeCell ref="B434:D434"/>
    <mergeCell ref="B435:D435"/>
    <mergeCell ref="B427:D427"/>
    <mergeCell ref="B428:D428"/>
    <mergeCell ref="B307:D307"/>
    <mergeCell ref="B308:D308"/>
    <mergeCell ref="B309:D309"/>
    <mergeCell ref="B310:D310"/>
    <mergeCell ref="B311:D311"/>
    <mergeCell ref="B312:D312"/>
    <mergeCell ref="B313:D313"/>
    <mergeCell ref="C747:D747"/>
    <mergeCell ref="C748:D748"/>
    <mergeCell ref="C749:D749"/>
    <mergeCell ref="C750:D750"/>
    <mergeCell ref="C751:D751"/>
    <mergeCell ref="C752:D752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43:D743"/>
    <mergeCell ref="B324:D324"/>
    <mergeCell ref="B325:D325"/>
    <mergeCell ref="B326:D326"/>
    <mergeCell ref="B327:D327"/>
    <mergeCell ref="B491:D491"/>
    <mergeCell ref="B475:D475"/>
    <mergeCell ref="B476:D476"/>
    <mergeCell ref="B477:D477"/>
    <mergeCell ref="B478:D478"/>
    <mergeCell ref="B479:D479"/>
    <mergeCell ref="C676:D676"/>
    <mergeCell ref="C771:D771"/>
    <mergeCell ref="C772:D772"/>
    <mergeCell ref="C773:D773"/>
    <mergeCell ref="C774:D774"/>
    <mergeCell ref="C775:D775"/>
    <mergeCell ref="C776:D776"/>
    <mergeCell ref="C777:D777"/>
    <mergeCell ref="C778:D778"/>
    <mergeCell ref="C744:D744"/>
    <mergeCell ref="C745:D745"/>
    <mergeCell ref="C746:D746"/>
    <mergeCell ref="C779:D779"/>
    <mergeCell ref="C762:D762"/>
    <mergeCell ref="C763:D763"/>
    <mergeCell ref="C764:D764"/>
    <mergeCell ref="C765:D765"/>
    <mergeCell ref="C766:D766"/>
    <mergeCell ref="C767:D767"/>
    <mergeCell ref="C768:D768"/>
    <mergeCell ref="C769:D769"/>
    <mergeCell ref="C770:D770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C761:D761"/>
    <mergeCell ref="C817:D817"/>
    <mergeCell ref="C545:D545"/>
    <mergeCell ref="C546:D546"/>
    <mergeCell ref="C547:D547"/>
    <mergeCell ref="C548:D548"/>
    <mergeCell ref="C549:D549"/>
    <mergeCell ref="C550:D550"/>
    <mergeCell ref="C551:D551"/>
    <mergeCell ref="C552:D552"/>
    <mergeCell ref="C780:D780"/>
    <mergeCell ref="B782:D782"/>
    <mergeCell ref="C620:D620"/>
    <mergeCell ref="C621:D621"/>
    <mergeCell ref="C622:D622"/>
    <mergeCell ref="C623:D623"/>
    <mergeCell ref="C624:D624"/>
    <mergeCell ref="C625:D625"/>
    <mergeCell ref="C626:D626"/>
    <mergeCell ref="C627:D627"/>
    <mergeCell ref="C628:D628"/>
    <mergeCell ref="C664:D664"/>
    <mergeCell ref="C665:D665"/>
    <mergeCell ref="C666:D666"/>
    <mergeCell ref="C667:D667"/>
    <mergeCell ref="C668:D668"/>
    <mergeCell ref="C669:D669"/>
    <mergeCell ref="C670:D670"/>
    <mergeCell ref="C671:D671"/>
    <mergeCell ref="C672:D672"/>
    <mergeCell ref="C673:D673"/>
    <mergeCell ref="C674:D674"/>
    <mergeCell ref="C675:D675"/>
    <mergeCell ref="C786:D786"/>
    <mergeCell ref="C787:D787"/>
    <mergeCell ref="C788:D788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20:D820"/>
    <mergeCell ref="C821:D821"/>
    <mergeCell ref="C803:D803"/>
    <mergeCell ref="C804:D804"/>
    <mergeCell ref="C805:D805"/>
    <mergeCell ref="C806:D806"/>
    <mergeCell ref="C807:D807"/>
    <mergeCell ref="C808:D808"/>
    <mergeCell ref="C809:D809"/>
    <mergeCell ref="C818:D818"/>
    <mergeCell ref="C819:D819"/>
    <mergeCell ref="C811:D811"/>
    <mergeCell ref="C812:D812"/>
    <mergeCell ref="C813:D813"/>
    <mergeCell ref="C814:D814"/>
    <mergeCell ref="C815:D815"/>
    <mergeCell ref="C816:D816"/>
    <mergeCell ref="C822:D822"/>
    <mergeCell ref="C823:D823"/>
    <mergeCell ref="C824:D824"/>
    <mergeCell ref="C825:D825"/>
    <mergeCell ref="C826:D826"/>
    <mergeCell ref="C856:D856"/>
    <mergeCell ref="C857:D857"/>
    <mergeCell ref="C858:D858"/>
    <mergeCell ref="C859:D859"/>
    <mergeCell ref="C860:D860"/>
    <mergeCell ref="C861:D861"/>
    <mergeCell ref="C838:D838"/>
    <mergeCell ref="C839:D839"/>
    <mergeCell ref="B845:D845"/>
    <mergeCell ref="C850:D850"/>
    <mergeCell ref="C851:D851"/>
    <mergeCell ref="C852:D852"/>
    <mergeCell ref="C853:D853"/>
    <mergeCell ref="C854:D854"/>
    <mergeCell ref="C855:D855"/>
    <mergeCell ref="C829:D829"/>
    <mergeCell ref="C830:D830"/>
    <mergeCell ref="C831:D831"/>
    <mergeCell ref="C832:D832"/>
    <mergeCell ref="C833:D833"/>
    <mergeCell ref="C834:D834"/>
    <mergeCell ref="C835:D835"/>
    <mergeCell ref="C836:D836"/>
    <mergeCell ref="C837:D837"/>
    <mergeCell ref="C844:D844"/>
    <mergeCell ref="C827:D827"/>
    <mergeCell ref="C828:D828"/>
  </mergeCells>
  <pageMargins left="0.31496062992125984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8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C00FF"/>
    <pageSetUpPr fitToPage="1"/>
  </sheetPr>
  <dimension ref="A1:AB503"/>
  <sheetViews>
    <sheetView view="pageBreakPreview" topLeftCell="A240" zoomScale="80" zoomScaleSheetLayoutView="80" workbookViewId="0">
      <selection activeCell="H259" sqref="H259"/>
    </sheetView>
  </sheetViews>
  <sheetFormatPr defaultColWidth="8.88671875" defaultRowHeight="14.4"/>
  <cols>
    <col min="1" max="1" width="4.5546875" style="48" customWidth="1"/>
    <col min="2" max="2" width="8.88671875" style="48"/>
    <col min="3" max="3" width="18.6640625" style="48" customWidth="1"/>
    <col min="4" max="4" width="23.5546875" style="48" customWidth="1"/>
    <col min="5" max="5" width="12.109375" style="48" customWidth="1"/>
    <col min="6" max="6" width="15.6640625" style="48" customWidth="1"/>
    <col min="7" max="7" width="17.109375" style="48" customWidth="1"/>
    <col min="8" max="8" width="17.88671875" style="48" customWidth="1"/>
    <col min="9" max="9" width="17.109375" style="48" customWidth="1"/>
    <col min="10" max="11" width="16.88671875" style="48" customWidth="1"/>
    <col min="12" max="12" width="15.88671875" style="48" customWidth="1"/>
    <col min="13" max="13" width="129.109375" style="48" customWidth="1"/>
    <col min="14" max="14" width="10.44140625" style="48" customWidth="1"/>
    <col min="15" max="15" width="10.44140625" style="48" bestFit="1" customWidth="1"/>
    <col min="16" max="25" width="8.88671875" style="48"/>
    <col min="26" max="26" width="17.109375" style="48" customWidth="1"/>
    <col min="27" max="27" width="10.44140625" style="48" bestFit="1" customWidth="1"/>
    <col min="28" max="16384" width="8.88671875" style="48"/>
  </cols>
  <sheetData>
    <row r="1" spans="1:10" ht="12" customHeight="1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9.2" customHeight="1">
      <c r="A2" s="117"/>
      <c r="B2" s="117"/>
      <c r="C2" s="1788" t="s">
        <v>165</v>
      </c>
      <c r="D2" s="1788"/>
      <c r="E2" s="1788"/>
      <c r="F2" s="1788"/>
      <c r="G2" s="1788"/>
      <c r="H2" s="1788"/>
      <c r="I2" s="1788"/>
      <c r="J2" s="1790" t="s">
        <v>490</v>
      </c>
    </row>
    <row r="3" spans="1:10" ht="19.2" customHeight="1">
      <c r="A3" s="118"/>
      <c r="B3" s="118"/>
      <c r="C3" s="119"/>
      <c r="D3" s="119"/>
      <c r="E3" s="215" t="s">
        <v>166</v>
      </c>
      <c r="F3" s="215" t="str">
        <f>'КФО 4'!F3</f>
        <v>20 24</v>
      </c>
      <c r="G3" s="120" t="s">
        <v>167</v>
      </c>
      <c r="H3" s="119"/>
      <c r="I3" s="119"/>
      <c r="J3" s="1791"/>
    </row>
    <row r="4" spans="1:10" ht="19.2" customHeight="1">
      <c r="A4" s="118"/>
      <c r="B4" s="118"/>
      <c r="C4" s="119"/>
      <c r="D4" s="1788" t="str">
        <f>'КФО 4'!D4:H4</f>
        <v>и  плановый период   2025  -  2026 г.г.</v>
      </c>
      <c r="E4" s="1788"/>
      <c r="F4" s="1788"/>
      <c r="G4" s="1788"/>
      <c r="H4" s="1788"/>
      <c r="I4" s="119"/>
      <c r="J4" s="117"/>
    </row>
    <row r="5" spans="1:10" ht="18" customHeight="1">
      <c r="A5" s="118"/>
      <c r="B5" s="1792" t="s">
        <v>174</v>
      </c>
      <c r="C5" s="1792"/>
      <c r="D5" s="1792"/>
      <c r="E5" s="1792"/>
      <c r="F5" s="1792"/>
      <c r="G5" s="1792"/>
      <c r="H5" s="1792"/>
      <c r="I5" s="1792"/>
      <c r="J5" s="1792"/>
    </row>
    <row r="6" spans="1:10" ht="12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1.9" customHeight="1">
      <c r="A7" s="118"/>
      <c r="B7" s="1795" t="str">
        <f>'КФО 4'!B7:I7</f>
        <v>Муниципальное бюджетное дошкольное образовательное учреждение "Детский сад № 45"</v>
      </c>
      <c r="C7" s="1795"/>
      <c r="D7" s="1795"/>
      <c r="E7" s="1795"/>
      <c r="F7" s="1795"/>
      <c r="G7" s="1795"/>
      <c r="H7" s="1795"/>
      <c r="I7" s="1795"/>
      <c r="J7" s="1795"/>
    </row>
    <row r="8" spans="1:10" ht="15.6">
      <c r="A8" s="118"/>
      <c r="B8" s="118"/>
      <c r="C8" s="1793" t="s">
        <v>169</v>
      </c>
      <c r="D8" s="1793"/>
      <c r="E8" s="1793"/>
      <c r="F8" s="1793"/>
      <c r="G8" s="1793"/>
      <c r="H8" s="1793"/>
      <c r="I8" s="1793"/>
      <c r="J8" s="118"/>
    </row>
    <row r="9" spans="1:10" ht="12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10" ht="21.9" customHeight="1">
      <c r="A10" s="118"/>
      <c r="B10" s="118"/>
      <c r="C10" s="121" t="s">
        <v>170</v>
      </c>
      <c r="D10" s="50"/>
      <c r="E10" s="51" t="s">
        <v>947</v>
      </c>
      <c r="F10" s="52" t="s">
        <v>1115</v>
      </c>
      <c r="G10" s="53" t="s">
        <v>805</v>
      </c>
      <c r="H10" s="134" t="s">
        <v>171</v>
      </c>
      <c r="I10" s="50"/>
      <c r="J10" s="49"/>
    </row>
    <row r="11" spans="1:10" ht="15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0" ht="21.9" hidden="1" customHeight="1">
      <c r="A12" s="2066" t="s">
        <v>99</v>
      </c>
      <c r="B12" s="2066"/>
      <c r="C12" s="2066"/>
      <c r="D12" s="2066"/>
      <c r="E12" s="2066"/>
      <c r="F12" s="2066"/>
      <c r="G12" s="2066"/>
      <c r="H12" s="2066"/>
      <c r="I12" s="2066"/>
      <c r="J12" s="2066"/>
    </row>
    <row r="13" spans="1:10" ht="21.9" hidden="1" customHeight="1">
      <c r="A13" s="1801" t="s">
        <v>0</v>
      </c>
      <c r="B13" s="1801"/>
      <c r="C13" s="1801" t="s">
        <v>77</v>
      </c>
      <c r="D13" s="1801"/>
      <c r="E13" s="1801"/>
      <c r="F13" s="1801"/>
      <c r="G13" s="1801"/>
      <c r="H13" s="1801" t="s">
        <v>104</v>
      </c>
      <c r="I13" s="1801"/>
      <c r="J13" s="1801"/>
    </row>
    <row r="14" spans="1:10" ht="21.9" hidden="1" customHeight="1">
      <c r="A14" s="1801"/>
      <c r="B14" s="1801"/>
      <c r="C14" s="1801"/>
      <c r="D14" s="1801"/>
      <c r="E14" s="1801"/>
      <c r="F14" s="1801"/>
      <c r="G14" s="1801"/>
      <c r="H14" s="115">
        <f>'КФО 4'!H14</f>
        <v>2024</v>
      </c>
      <c r="I14" s="115">
        <f>'КФО 4'!I14</f>
        <v>2025</v>
      </c>
      <c r="J14" s="115">
        <f>'КФО 4'!J14</f>
        <v>2026</v>
      </c>
    </row>
    <row r="15" spans="1:10" ht="21.9" hidden="1" customHeight="1">
      <c r="A15" s="2064">
        <v>211</v>
      </c>
      <c r="B15" s="2064"/>
      <c r="C15" s="2067" t="s">
        <v>100</v>
      </c>
      <c r="D15" s="2068"/>
      <c r="E15" s="2068"/>
      <c r="F15" s="2068"/>
      <c r="G15" s="2069"/>
      <c r="H15" s="56"/>
      <c r="I15" s="56"/>
      <c r="J15" s="56"/>
    </row>
    <row r="16" spans="1:10" ht="21.9" hidden="1" customHeight="1">
      <c r="A16" s="1770" t="s">
        <v>1</v>
      </c>
      <c r="B16" s="1771"/>
      <c r="C16" s="1771"/>
      <c r="D16" s="1771"/>
      <c r="E16" s="1771"/>
      <c r="F16" s="1771"/>
      <c r="G16" s="1772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hidden="1" customHeight="1">
      <c r="B17" s="57" t="s">
        <v>79</v>
      </c>
      <c r="C17" s="57"/>
      <c r="D17" s="57"/>
    </row>
    <row r="18" spans="1:13" hidden="1">
      <c r="A18" s="2065" t="s">
        <v>785</v>
      </c>
      <c r="B18" s="2065"/>
      <c r="C18" s="2065"/>
      <c r="D18" s="2065"/>
      <c r="E18" s="2065"/>
      <c r="F18" s="2065"/>
      <c r="G18" s="2065"/>
      <c r="H18" s="2065"/>
      <c r="I18" s="2065"/>
      <c r="J18" s="2065"/>
    </row>
    <row r="19" spans="1:13" ht="23.25" hidden="1" customHeight="1">
      <c r="A19" s="2065"/>
      <c r="B19" s="2065"/>
      <c r="C19" s="2065"/>
      <c r="D19" s="2065"/>
      <c r="E19" s="2065"/>
      <c r="F19" s="2065"/>
      <c r="G19" s="2065"/>
      <c r="H19" s="2065"/>
      <c r="I19" s="2065"/>
      <c r="J19" s="2065"/>
    </row>
    <row r="20" spans="1:13" ht="21.9" hidden="1" customHeight="1">
      <c r="A20" s="1801" t="s">
        <v>0</v>
      </c>
      <c r="B20" s="1801"/>
      <c r="C20" s="1801" t="s">
        <v>77</v>
      </c>
      <c r="D20" s="1801"/>
      <c r="E20" s="1801"/>
      <c r="F20" s="1801"/>
      <c r="G20" s="1801"/>
      <c r="H20" s="1801" t="s">
        <v>104</v>
      </c>
      <c r="I20" s="1801"/>
      <c r="J20" s="1801"/>
    </row>
    <row r="21" spans="1:13" ht="21.9" hidden="1" customHeight="1">
      <c r="A21" s="1801"/>
      <c r="B21" s="1801"/>
      <c r="C21" s="1801"/>
      <c r="D21" s="1801"/>
      <c r="E21" s="1801"/>
      <c r="F21" s="1801"/>
      <c r="G21" s="1801"/>
      <c r="H21" s="55">
        <f>H14</f>
        <v>2024</v>
      </c>
      <c r="I21" s="55">
        <f>I14</f>
        <v>2025</v>
      </c>
      <c r="J21" s="55">
        <f>J14</f>
        <v>2026</v>
      </c>
    </row>
    <row r="22" spans="1:13" ht="21.9" hidden="1" customHeight="1">
      <c r="A22" s="2064">
        <v>213</v>
      </c>
      <c r="B22" s="2064"/>
      <c r="C22" s="2067" t="s">
        <v>101</v>
      </c>
      <c r="D22" s="2068"/>
      <c r="E22" s="2068"/>
      <c r="F22" s="2068"/>
      <c r="G22" s="2069"/>
      <c r="H22" s="56"/>
      <c r="I22" s="56"/>
      <c r="J22" s="56"/>
      <c r="K22" s="782">
        <f>H15*30.2%</f>
        <v>0</v>
      </c>
      <c r="L22" s="782">
        <f>I15*30.2%</f>
        <v>0</v>
      </c>
      <c r="M22" s="782">
        <f>J15*30.2%</f>
        <v>0</v>
      </c>
    </row>
    <row r="23" spans="1:13" ht="21.9" hidden="1" customHeight="1">
      <c r="A23" s="1770" t="s">
        <v>3</v>
      </c>
      <c r="B23" s="1771"/>
      <c r="C23" s="1771"/>
      <c r="D23" s="1771"/>
      <c r="E23" s="1771"/>
      <c r="F23" s="1771"/>
      <c r="G23" s="1772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4" spans="1:13" ht="12" customHeight="1"/>
    <row r="25" spans="1:13" ht="21.9" hidden="1" customHeight="1">
      <c r="A25" s="2070" t="s">
        <v>4</v>
      </c>
      <c r="B25" s="2070"/>
      <c r="C25" s="2070"/>
      <c r="D25" s="2070"/>
      <c r="E25" s="2070"/>
      <c r="F25" s="2070"/>
      <c r="G25" s="2070"/>
      <c r="H25" s="2070"/>
      <c r="I25" s="2070"/>
      <c r="J25" s="2070"/>
    </row>
    <row r="26" spans="1:13" ht="26.1" hidden="1" customHeight="1">
      <c r="A26" s="1797" t="s">
        <v>106</v>
      </c>
      <c r="B26" s="1797" t="s">
        <v>0</v>
      </c>
      <c r="C26" s="1797" t="s">
        <v>105</v>
      </c>
      <c r="D26" s="1797" t="s">
        <v>77</v>
      </c>
      <c r="E26" s="1799" t="s">
        <v>49</v>
      </c>
      <c r="F26" s="1799" t="s">
        <v>87</v>
      </c>
      <c r="G26" s="1800" t="s">
        <v>787</v>
      </c>
      <c r="H26" s="1801" t="s">
        <v>104</v>
      </c>
      <c r="I26" s="1801"/>
      <c r="J26" s="1801"/>
    </row>
    <row r="27" spans="1:13" ht="50.25" hidden="1" customHeight="1">
      <c r="A27" s="1798"/>
      <c r="B27" s="1798"/>
      <c r="C27" s="1798"/>
      <c r="D27" s="1798"/>
      <c r="E27" s="1799"/>
      <c r="F27" s="1799"/>
      <c r="G27" s="1800"/>
      <c r="H27" s="55">
        <f>H14</f>
        <v>2024</v>
      </c>
      <c r="I27" s="55">
        <f t="shared" ref="I27:J27" si="2">I14</f>
        <v>2025</v>
      </c>
      <c r="J27" s="55">
        <f t="shared" si="2"/>
        <v>2026</v>
      </c>
    </row>
    <row r="28" spans="1:13" ht="37.200000000000003" hidden="1" customHeight="1">
      <c r="A28" s="1957">
        <v>1</v>
      </c>
      <c r="B28" s="1805">
        <v>212</v>
      </c>
      <c r="C28" s="1957" t="s">
        <v>5</v>
      </c>
      <c r="D28" s="361" t="s">
        <v>6</v>
      </c>
      <c r="E28" s="353"/>
      <c r="F28" s="353"/>
      <c r="G28" s="352"/>
      <c r="H28" s="88"/>
      <c r="I28" s="88"/>
      <c r="J28" s="88"/>
    </row>
    <row r="29" spans="1:13" ht="49.05" hidden="1" customHeight="1">
      <c r="A29" s="1958"/>
      <c r="B29" s="1806"/>
      <c r="C29" s="1969"/>
      <c r="D29" s="362" t="s">
        <v>7</v>
      </c>
      <c r="E29" s="353"/>
      <c r="F29" s="353"/>
      <c r="G29" s="352"/>
      <c r="H29" s="88"/>
      <c r="I29" s="88"/>
      <c r="J29" s="88"/>
    </row>
    <row r="30" spans="1:13" ht="21.9" hidden="1" customHeight="1">
      <c r="A30" s="358"/>
      <c r="B30" s="1811" t="s">
        <v>276</v>
      </c>
      <c r="C30" s="1811"/>
      <c r="D30" s="1811"/>
      <c r="E30" s="359"/>
      <c r="F30" s="359"/>
      <c r="G30" s="360"/>
      <c r="H30" s="265">
        <f>SUM(H28:H29)</f>
        <v>0</v>
      </c>
      <c r="I30" s="265">
        <f t="shared" ref="I30:J30" si="3">SUM(I28:I29)</f>
        <v>0</v>
      </c>
      <c r="J30" s="265">
        <f t="shared" si="3"/>
        <v>0</v>
      </c>
    </row>
    <row r="31" spans="1:13" ht="49.05" hidden="1" customHeight="1">
      <c r="A31" s="1970">
        <v>2</v>
      </c>
      <c r="B31" s="1805">
        <v>222</v>
      </c>
      <c r="C31" s="1957" t="s">
        <v>8</v>
      </c>
      <c r="D31" s="361" t="s">
        <v>9</v>
      </c>
      <c r="E31" s="354"/>
      <c r="F31" s="354"/>
      <c r="G31" s="355"/>
      <c r="H31" s="356"/>
      <c r="I31" s="356"/>
      <c r="J31" s="356"/>
    </row>
    <row r="32" spans="1:13" ht="18" hidden="1" customHeight="1">
      <c r="A32" s="1971"/>
      <c r="B32" s="1806"/>
      <c r="C32" s="1969"/>
      <c r="D32" s="59"/>
      <c r="E32" s="354"/>
      <c r="F32" s="354"/>
      <c r="G32" s="355"/>
      <c r="H32" s="356"/>
      <c r="I32" s="356"/>
      <c r="J32" s="356"/>
    </row>
    <row r="33" spans="1:10" ht="18" hidden="1" customHeight="1">
      <c r="A33" s="1971"/>
      <c r="B33" s="1806"/>
      <c r="C33" s="1969"/>
      <c r="D33" s="59"/>
      <c r="E33" s="354"/>
      <c r="F33" s="354"/>
      <c r="G33" s="355"/>
      <c r="H33" s="356"/>
      <c r="I33" s="356"/>
      <c r="J33" s="356"/>
    </row>
    <row r="34" spans="1:10" ht="18" hidden="1" customHeight="1">
      <c r="A34" s="1972"/>
      <c r="B34" s="1807"/>
      <c r="C34" s="1958"/>
      <c r="D34" s="59"/>
      <c r="E34" s="354"/>
      <c r="F34" s="354"/>
      <c r="G34" s="355"/>
      <c r="H34" s="356"/>
      <c r="I34" s="356"/>
      <c r="J34" s="356"/>
    </row>
    <row r="35" spans="1:10" ht="21.9" hidden="1" customHeight="1">
      <c r="A35" s="358"/>
      <c r="B35" s="1811" t="s">
        <v>405</v>
      </c>
      <c r="C35" s="1811"/>
      <c r="D35" s="1811"/>
      <c r="E35" s="359"/>
      <c r="F35" s="359"/>
      <c r="G35" s="360"/>
      <c r="H35" s="265">
        <f>SUM(H31:H34)</f>
        <v>0</v>
      </c>
      <c r="I35" s="265">
        <f t="shared" ref="I35:J35" si="4">SUM(I31:I34)</f>
        <v>0</v>
      </c>
      <c r="J35" s="265">
        <f t="shared" si="4"/>
        <v>0</v>
      </c>
    </row>
    <row r="36" spans="1:10" ht="37.5" hidden="1" customHeight="1">
      <c r="A36" s="1802">
        <v>3</v>
      </c>
      <c r="B36" s="1805">
        <v>226</v>
      </c>
      <c r="C36" s="1957" t="s">
        <v>10</v>
      </c>
      <c r="D36" s="361" t="s">
        <v>11</v>
      </c>
      <c r="E36" s="60"/>
      <c r="F36" s="56"/>
      <c r="G36" s="61"/>
      <c r="H36" s="56"/>
      <c r="I36" s="56"/>
      <c r="J36" s="56"/>
    </row>
    <row r="37" spans="1:10" ht="31.05" hidden="1" customHeight="1">
      <c r="A37" s="1803"/>
      <c r="B37" s="1806"/>
      <c r="C37" s="1969"/>
      <c r="D37" s="59" t="s">
        <v>1062</v>
      </c>
      <c r="E37" s="60"/>
      <c r="F37" s="56"/>
      <c r="G37" s="61"/>
      <c r="H37" s="356"/>
      <c r="I37" s="56"/>
      <c r="J37" s="56"/>
    </row>
    <row r="38" spans="1:10" ht="18" hidden="1" customHeight="1">
      <c r="A38" s="1804"/>
      <c r="B38" s="1807"/>
      <c r="C38" s="1958"/>
      <c r="D38" s="59"/>
      <c r="E38" s="60"/>
      <c r="F38" s="56"/>
      <c r="G38" s="61"/>
      <c r="H38" s="56"/>
      <c r="I38" s="56"/>
      <c r="J38" s="56"/>
    </row>
    <row r="39" spans="1:10" ht="21.9" hidden="1" customHeight="1">
      <c r="A39" s="358"/>
      <c r="B39" s="1811" t="s">
        <v>406</v>
      </c>
      <c r="C39" s="1811"/>
      <c r="D39" s="1811"/>
      <c r="E39" s="359"/>
      <c r="F39" s="359"/>
      <c r="G39" s="360"/>
      <c r="H39" s="265">
        <f>SUM(H36:H38)</f>
        <v>0</v>
      </c>
      <c r="I39" s="265">
        <f t="shared" ref="I39:J39" si="5">SUM(I36:I38)</f>
        <v>0</v>
      </c>
      <c r="J39" s="265">
        <f t="shared" si="5"/>
        <v>0</v>
      </c>
    </row>
    <row r="40" spans="1:10" ht="36.450000000000003" hidden="1" customHeight="1">
      <c r="A40" s="1802">
        <v>4</v>
      </c>
      <c r="B40" s="1805">
        <v>262</v>
      </c>
      <c r="C40" s="1808" t="s">
        <v>409</v>
      </c>
      <c r="D40" s="361" t="s">
        <v>407</v>
      </c>
      <c r="E40" s="60"/>
      <c r="F40" s="56"/>
      <c r="G40" s="61"/>
      <c r="H40" s="56"/>
      <c r="I40" s="56"/>
      <c r="J40" s="56"/>
    </row>
    <row r="41" spans="1:10" ht="22.2" hidden="1" customHeight="1">
      <c r="A41" s="1803"/>
      <c r="B41" s="1806"/>
      <c r="C41" s="1809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804"/>
      <c r="B42" s="1807"/>
      <c r="C42" s="1810"/>
      <c r="D42" s="59"/>
      <c r="E42" s="60"/>
      <c r="F42" s="56"/>
      <c r="G42" s="61"/>
      <c r="H42" s="56"/>
      <c r="I42" s="56"/>
      <c r="J42" s="56"/>
    </row>
    <row r="43" spans="1:10" ht="21.9" hidden="1" customHeight="1">
      <c r="A43" s="358"/>
      <c r="B43" s="1811" t="s">
        <v>408</v>
      </c>
      <c r="C43" s="1811"/>
      <c r="D43" s="1811"/>
      <c r="E43" s="359"/>
      <c r="F43" s="359"/>
      <c r="G43" s="360"/>
      <c r="H43" s="265">
        <f>SUM(H40:H42)</f>
        <v>0</v>
      </c>
      <c r="I43" s="265">
        <f t="shared" ref="I43:J43" si="6">SUM(I40:I42)</f>
        <v>0</v>
      </c>
      <c r="J43" s="265">
        <f t="shared" si="6"/>
        <v>0</v>
      </c>
    </row>
    <row r="44" spans="1:10" ht="29.7" hidden="1" customHeight="1">
      <c r="A44" s="1802">
        <v>5</v>
      </c>
      <c r="B44" s="1805">
        <v>266</v>
      </c>
      <c r="C44" s="1966" t="s">
        <v>410</v>
      </c>
      <c r="D44" s="363" t="s">
        <v>411</v>
      </c>
      <c r="E44" s="60"/>
      <c r="F44" s="56"/>
      <c r="G44" s="61"/>
      <c r="H44" s="56"/>
      <c r="I44" s="56"/>
      <c r="J44" s="56"/>
    </row>
    <row r="45" spans="1:10" ht="54" hidden="1" customHeight="1">
      <c r="A45" s="1803"/>
      <c r="B45" s="1806"/>
      <c r="C45" s="1967"/>
      <c r="D45" s="361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804"/>
      <c r="B46" s="1807"/>
      <c r="C46" s="1968"/>
      <c r="D46" s="59"/>
      <c r="E46" s="60"/>
      <c r="F46" s="56"/>
      <c r="G46" s="61"/>
      <c r="H46" s="56"/>
      <c r="I46" s="56"/>
      <c r="J46" s="56"/>
    </row>
    <row r="47" spans="1:10" ht="21.9" hidden="1" customHeight="1">
      <c r="A47" s="358"/>
      <c r="B47" s="1811" t="s">
        <v>412</v>
      </c>
      <c r="C47" s="1811"/>
      <c r="D47" s="1811"/>
      <c r="E47" s="359"/>
      <c r="F47" s="359"/>
      <c r="G47" s="360"/>
      <c r="H47" s="265">
        <f>SUM(H44:H46)</f>
        <v>0</v>
      </c>
      <c r="I47" s="265">
        <f t="shared" ref="I47:J47" si="7">SUM(I44:I46)</f>
        <v>0</v>
      </c>
      <c r="J47" s="265">
        <f t="shared" si="7"/>
        <v>0</v>
      </c>
    </row>
    <row r="48" spans="1:10" ht="51.45" hidden="1" customHeight="1">
      <c r="A48" s="1802">
        <v>6</v>
      </c>
      <c r="B48" s="1805">
        <v>290</v>
      </c>
      <c r="C48" s="1957" t="s">
        <v>12</v>
      </c>
      <c r="D48" s="361" t="s">
        <v>13</v>
      </c>
      <c r="E48" s="60"/>
      <c r="F48" s="56"/>
      <c r="G48" s="61"/>
      <c r="H48" s="56"/>
      <c r="I48" s="56"/>
      <c r="J48" s="56"/>
    </row>
    <row r="49" spans="1:10" ht="18" hidden="1" customHeight="1">
      <c r="A49" s="1804"/>
      <c r="B49" s="1807"/>
      <c r="C49" s="1958"/>
      <c r="D49" s="59"/>
      <c r="E49" s="60"/>
      <c r="F49" s="56"/>
      <c r="G49" s="61"/>
      <c r="H49" s="56"/>
      <c r="I49" s="56"/>
      <c r="J49" s="56"/>
    </row>
    <row r="50" spans="1:10" ht="21.9" hidden="1" customHeight="1">
      <c r="A50" s="358"/>
      <c r="B50" s="1811" t="s">
        <v>413</v>
      </c>
      <c r="C50" s="1811"/>
      <c r="D50" s="1811"/>
      <c r="E50" s="359"/>
      <c r="F50" s="359"/>
      <c r="G50" s="360"/>
      <c r="H50" s="265">
        <f>SUM(H48:H49)</f>
        <v>0</v>
      </c>
      <c r="I50" s="265">
        <f t="shared" ref="I50:J50" si="8">SUM(I48:I49)</f>
        <v>0</v>
      </c>
      <c r="J50" s="265">
        <f t="shared" si="8"/>
        <v>0</v>
      </c>
    </row>
    <row r="51" spans="1:10" ht="21.9" hidden="1" customHeight="1">
      <c r="A51" s="1773" t="s">
        <v>14</v>
      </c>
      <c r="B51" s="1774"/>
      <c r="C51" s="1774"/>
      <c r="D51" s="1774"/>
      <c r="E51" s="1774"/>
      <c r="F51" s="1774"/>
      <c r="G51" s="1775"/>
      <c r="H51" s="96">
        <f>H30+H35+H39+H43+H47+H50</f>
        <v>0</v>
      </c>
      <c r="I51" s="96">
        <f t="shared" ref="I51:J51" si="9">I30+I35+I39+I43+I47+I50</f>
        <v>0</v>
      </c>
      <c r="J51" s="96">
        <f t="shared" si="9"/>
        <v>0</v>
      </c>
    </row>
    <row r="52" spans="1:10" ht="12" hidden="1" customHeight="1"/>
    <row r="53" spans="1:10" ht="44.1" hidden="1" customHeight="1">
      <c r="A53" s="2071" t="s">
        <v>107</v>
      </c>
      <c r="B53" s="2071"/>
      <c r="C53" s="2071"/>
      <c r="D53" s="2071"/>
      <c r="E53" s="2071"/>
      <c r="F53" s="2071"/>
      <c r="G53" s="2071"/>
      <c r="H53" s="2071"/>
      <c r="I53" s="2071"/>
      <c r="J53" s="2071"/>
    </row>
    <row r="54" spans="1:10" ht="26.1" hidden="1" customHeight="1">
      <c r="A54" s="1797" t="s">
        <v>106</v>
      </c>
      <c r="B54" s="1797" t="s">
        <v>0</v>
      </c>
      <c r="C54" s="1797" t="s">
        <v>105</v>
      </c>
      <c r="D54" s="1797" t="s">
        <v>77</v>
      </c>
      <c r="E54" s="1799" t="s">
        <v>49</v>
      </c>
      <c r="F54" s="1799" t="s">
        <v>88</v>
      </c>
      <c r="G54" s="1800" t="s">
        <v>786</v>
      </c>
      <c r="H54" s="1801" t="s">
        <v>104</v>
      </c>
      <c r="I54" s="1801"/>
      <c r="J54" s="1801"/>
    </row>
    <row r="55" spans="1:10" ht="34.65" hidden="1" customHeight="1">
      <c r="A55" s="1798"/>
      <c r="B55" s="1798"/>
      <c r="C55" s="1798"/>
      <c r="D55" s="1798"/>
      <c r="E55" s="1799"/>
      <c r="F55" s="1799"/>
      <c r="G55" s="1800"/>
      <c r="H55" s="55">
        <f>H14</f>
        <v>2024</v>
      </c>
      <c r="I55" s="55">
        <f t="shared" ref="I55:J55" si="10">I14</f>
        <v>2025</v>
      </c>
      <c r="J55" s="55">
        <f t="shared" si="10"/>
        <v>2026</v>
      </c>
    </row>
    <row r="56" spans="1:10" ht="51.6" hidden="1" customHeight="1">
      <c r="A56" s="107">
        <v>1</v>
      </c>
      <c r="B56" s="108">
        <v>290</v>
      </c>
      <c r="C56" s="104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0" ht="21.9" hidden="1" customHeight="1">
      <c r="A57" s="2072" t="s">
        <v>15</v>
      </c>
      <c r="B57" s="2073"/>
      <c r="C57" s="2073"/>
      <c r="D57" s="2073"/>
      <c r="E57" s="2073"/>
      <c r="F57" s="2073"/>
      <c r="G57" s="2074"/>
      <c r="H57" s="62">
        <f>SUM(H56:H56)</f>
        <v>0</v>
      </c>
      <c r="I57" s="62">
        <f>SUM(I56:I56)</f>
        <v>0</v>
      </c>
      <c r="J57" s="62">
        <f>SUM(J56:J56)</f>
        <v>0</v>
      </c>
    </row>
    <row r="58" spans="1:10" ht="12" hidden="1" customHeight="1"/>
    <row r="59" spans="1:10" ht="21.9" hidden="1" customHeight="1">
      <c r="A59" s="1796" t="s">
        <v>16</v>
      </c>
      <c r="B59" s="1796"/>
      <c r="C59" s="1796"/>
      <c r="D59" s="1796"/>
      <c r="E59" s="1796"/>
      <c r="F59" s="1796"/>
      <c r="G59" s="1796"/>
      <c r="H59" s="1796"/>
      <c r="I59" s="1796"/>
      <c r="J59" s="1796"/>
    </row>
    <row r="60" spans="1:10" ht="26.1" hidden="1" customHeight="1">
      <c r="A60" s="1797" t="s">
        <v>106</v>
      </c>
      <c r="B60" s="1797" t="s">
        <v>0</v>
      </c>
      <c r="C60" s="1797" t="s">
        <v>105</v>
      </c>
      <c r="D60" s="1797" t="s">
        <v>77</v>
      </c>
      <c r="E60" s="1799" t="s">
        <v>49</v>
      </c>
      <c r="F60" s="1799" t="s">
        <v>88</v>
      </c>
      <c r="G60" s="1800" t="s">
        <v>788</v>
      </c>
      <c r="H60" s="1801" t="s">
        <v>104</v>
      </c>
      <c r="I60" s="1801"/>
      <c r="J60" s="1801"/>
    </row>
    <row r="61" spans="1:10" ht="41.55" hidden="1" customHeight="1">
      <c r="A61" s="1798"/>
      <c r="B61" s="1798"/>
      <c r="C61" s="1798"/>
      <c r="D61" s="1798"/>
      <c r="E61" s="1799"/>
      <c r="F61" s="1799"/>
      <c r="G61" s="1800"/>
      <c r="H61" s="55">
        <f>H14</f>
        <v>2024</v>
      </c>
      <c r="I61" s="55">
        <f t="shared" ref="I61:J61" si="11">I14</f>
        <v>2025</v>
      </c>
      <c r="J61" s="55">
        <f t="shared" si="11"/>
        <v>2026</v>
      </c>
    </row>
    <row r="62" spans="1:10" ht="52.05" hidden="1" customHeight="1">
      <c r="A62" s="107">
        <v>1</v>
      </c>
      <c r="B62" s="108">
        <v>290</v>
      </c>
      <c r="C62" s="104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0" ht="21.9" hidden="1" customHeight="1">
      <c r="A63" s="2075" t="s">
        <v>274</v>
      </c>
      <c r="B63" s="2076"/>
      <c r="C63" s="2076"/>
      <c r="D63" s="2076"/>
      <c r="E63" s="2076"/>
      <c r="F63" s="2076"/>
      <c r="G63" s="2077"/>
      <c r="H63" s="96">
        <f>SUM(H62:H62)</f>
        <v>0</v>
      </c>
      <c r="I63" s="96">
        <f>SUM(I62:I62)</f>
        <v>0</v>
      </c>
      <c r="J63" s="96">
        <f>SUM(J62:J62)</f>
        <v>0</v>
      </c>
    </row>
    <row r="64" spans="1:10" ht="12" hidden="1" customHeight="1"/>
    <row r="65" spans="1:10" ht="50.1" hidden="1" customHeight="1">
      <c r="A65" s="2078" t="s">
        <v>108</v>
      </c>
      <c r="B65" s="2078"/>
      <c r="C65" s="2078"/>
      <c r="D65" s="2078"/>
      <c r="E65" s="2078"/>
      <c r="F65" s="2078"/>
      <c r="G65" s="2078"/>
      <c r="H65" s="2078"/>
      <c r="I65" s="2078"/>
      <c r="J65" s="2078"/>
    </row>
    <row r="66" spans="1:10" ht="21.9" hidden="1" customHeight="1">
      <c r="A66" s="1797" t="s">
        <v>106</v>
      </c>
      <c r="B66" s="1797" t="s">
        <v>0</v>
      </c>
      <c r="C66" s="1797" t="s">
        <v>105</v>
      </c>
      <c r="D66" s="1797" t="s">
        <v>77</v>
      </c>
      <c r="E66" s="1941"/>
      <c r="F66" s="1799" t="s">
        <v>35</v>
      </c>
      <c r="G66" s="1799" t="s">
        <v>89</v>
      </c>
      <c r="H66" s="1801" t="s">
        <v>104</v>
      </c>
      <c r="I66" s="1801"/>
      <c r="J66" s="1801"/>
    </row>
    <row r="67" spans="1:10" ht="21.9" hidden="1" customHeight="1">
      <c r="A67" s="1798"/>
      <c r="B67" s="1798"/>
      <c r="C67" s="1798"/>
      <c r="D67" s="2079"/>
      <c r="E67" s="2080"/>
      <c r="F67" s="1799"/>
      <c r="G67" s="1799"/>
      <c r="H67" s="55">
        <f>H14</f>
        <v>2024</v>
      </c>
      <c r="I67" s="55">
        <f t="shared" ref="I67:J67" si="12">I14</f>
        <v>2025</v>
      </c>
      <c r="J67" s="55">
        <f t="shared" si="12"/>
        <v>2026</v>
      </c>
    </row>
    <row r="68" spans="1:10" ht="84.3" hidden="1" customHeight="1">
      <c r="A68" s="107">
        <v>1</v>
      </c>
      <c r="B68" s="108">
        <v>290</v>
      </c>
      <c r="C68" s="104" t="s">
        <v>12</v>
      </c>
      <c r="D68" s="2084" t="s">
        <v>18</v>
      </c>
      <c r="E68" s="2085"/>
      <c r="F68" s="56"/>
      <c r="G68" s="61"/>
      <c r="H68" s="56"/>
      <c r="I68" s="56"/>
      <c r="J68" s="56"/>
    </row>
    <row r="69" spans="1:10" ht="21.9" hidden="1" customHeight="1">
      <c r="A69" s="1770" t="s">
        <v>19</v>
      </c>
      <c r="B69" s="1771"/>
      <c r="C69" s="1771"/>
      <c r="D69" s="1771"/>
      <c r="E69" s="1771"/>
      <c r="F69" s="1771"/>
      <c r="G69" s="1772"/>
      <c r="H69" s="96">
        <f>SUM(H68:H68)</f>
        <v>0</v>
      </c>
      <c r="I69" s="96">
        <f>SUM(I68:I68)</f>
        <v>0</v>
      </c>
      <c r="J69" s="96">
        <f>SUM(J68:J68)</f>
        <v>0</v>
      </c>
    </row>
    <row r="70" spans="1:10" ht="12" hidden="1" customHeight="1"/>
    <row r="71" spans="1:10" ht="21.9" hidden="1" customHeight="1">
      <c r="A71" s="1796" t="s">
        <v>20</v>
      </c>
      <c r="B71" s="1796"/>
      <c r="C71" s="1796"/>
      <c r="D71" s="1796"/>
      <c r="E71" s="1796"/>
      <c r="F71" s="1796"/>
      <c r="G71" s="1796"/>
      <c r="H71" s="1796"/>
      <c r="I71" s="1796"/>
      <c r="J71" s="2083"/>
    </row>
    <row r="72" spans="1:10" ht="21.9" hidden="1" customHeight="1">
      <c r="A72" s="1797" t="s">
        <v>106</v>
      </c>
      <c r="B72" s="1797" t="s">
        <v>0</v>
      </c>
      <c r="C72" s="1797" t="s">
        <v>105</v>
      </c>
      <c r="D72" s="1797" t="s">
        <v>77</v>
      </c>
      <c r="E72" s="1941"/>
      <c r="F72" s="1799" t="s">
        <v>21</v>
      </c>
      <c r="G72" s="1799" t="s">
        <v>22</v>
      </c>
      <c r="H72" s="1801" t="s">
        <v>104</v>
      </c>
      <c r="I72" s="1801"/>
      <c r="J72" s="1801"/>
    </row>
    <row r="73" spans="1:10" ht="23.25" hidden="1" customHeight="1">
      <c r="A73" s="1798"/>
      <c r="B73" s="1798"/>
      <c r="C73" s="1798"/>
      <c r="D73" s="2079"/>
      <c r="E73" s="2080"/>
      <c r="F73" s="1799"/>
      <c r="G73" s="1799"/>
      <c r="H73" s="55">
        <f>H14</f>
        <v>2024</v>
      </c>
      <c r="I73" s="55">
        <f t="shared" ref="I73:J73" si="13">I14</f>
        <v>2025</v>
      </c>
      <c r="J73" s="55">
        <f t="shared" si="13"/>
        <v>2026</v>
      </c>
    </row>
    <row r="74" spans="1:10" ht="21.9" hidden="1" customHeight="1">
      <c r="A74" s="103">
        <v>1</v>
      </c>
      <c r="B74" s="1805">
        <v>290</v>
      </c>
      <c r="C74" s="256" t="s">
        <v>12</v>
      </c>
      <c r="D74" s="2081" t="s">
        <v>23</v>
      </c>
      <c r="E74" s="2082"/>
      <c r="F74" s="63"/>
      <c r="G74" s="64">
        <f>'КФО 4'!G95</f>
        <v>2.1999999999999999E-2</v>
      </c>
      <c r="H74" s="56"/>
      <c r="I74" s="56"/>
      <c r="J74" s="56"/>
    </row>
    <row r="75" spans="1:10" ht="21.9" hidden="1" customHeight="1">
      <c r="A75" s="103">
        <v>2</v>
      </c>
      <c r="B75" s="1807"/>
      <c r="C75" s="256" t="s">
        <v>12</v>
      </c>
      <c r="D75" s="2081" t="s">
        <v>24</v>
      </c>
      <c r="E75" s="2082"/>
      <c r="F75" s="56"/>
      <c r="G75" s="64" t="s">
        <v>109</v>
      </c>
      <c r="H75" s="56"/>
      <c r="I75" s="56"/>
      <c r="J75" s="56"/>
    </row>
    <row r="76" spans="1:10" ht="21.9" hidden="1" customHeight="1">
      <c r="A76" s="1770" t="s">
        <v>25</v>
      </c>
      <c r="B76" s="1771"/>
      <c r="C76" s="1771"/>
      <c r="D76" s="1771"/>
      <c r="E76" s="1771"/>
      <c r="F76" s="1771"/>
      <c r="G76" s="1772"/>
      <c r="H76" s="96">
        <f>H74+H75</f>
        <v>0</v>
      </c>
      <c r="I76" s="96">
        <f t="shared" ref="I76:J76" si="14">I74+I75</f>
        <v>0</v>
      </c>
      <c r="J76" s="96">
        <f t="shared" si="14"/>
        <v>0</v>
      </c>
    </row>
    <row r="77" spans="1:10" ht="12" hidden="1" customHeight="1"/>
    <row r="78" spans="1:10" ht="21.9" hidden="1" customHeight="1">
      <c r="A78" s="1796" t="s">
        <v>26</v>
      </c>
      <c r="B78" s="1796"/>
      <c r="C78" s="1796"/>
      <c r="D78" s="1796"/>
      <c r="E78" s="1796"/>
      <c r="F78" s="1796"/>
      <c r="G78" s="1796"/>
      <c r="H78" s="1796"/>
      <c r="I78" s="1796"/>
      <c r="J78" s="2083"/>
    </row>
    <row r="79" spans="1:10" ht="21.9" hidden="1" customHeight="1">
      <c r="A79" s="1797" t="s">
        <v>106</v>
      </c>
      <c r="B79" s="1797" t="s">
        <v>0</v>
      </c>
      <c r="C79" s="1797" t="s">
        <v>105</v>
      </c>
      <c r="D79" s="1858" t="s">
        <v>77</v>
      </c>
      <c r="E79" s="1858"/>
      <c r="F79" s="2088" t="s">
        <v>27</v>
      </c>
      <c r="G79" s="1852" t="s">
        <v>28</v>
      </c>
      <c r="H79" s="1801" t="s">
        <v>104</v>
      </c>
      <c r="I79" s="1801"/>
      <c r="J79" s="1801"/>
    </row>
    <row r="80" spans="1:10" ht="44.25" hidden="1" customHeight="1">
      <c r="A80" s="1798"/>
      <c r="B80" s="1798"/>
      <c r="C80" s="1798"/>
      <c r="D80" s="1858"/>
      <c r="E80" s="1858"/>
      <c r="F80" s="2089"/>
      <c r="G80" s="1854"/>
      <c r="H80" s="55">
        <f>H14</f>
        <v>2024</v>
      </c>
      <c r="I80" s="55">
        <f t="shared" ref="I80:J80" si="15">I14</f>
        <v>2025</v>
      </c>
      <c r="J80" s="55">
        <f t="shared" si="15"/>
        <v>2026</v>
      </c>
    </row>
    <row r="81" spans="1:28" ht="21.9" hidden="1" customHeight="1">
      <c r="A81" s="107">
        <v>1</v>
      </c>
      <c r="B81" s="2086">
        <v>290</v>
      </c>
      <c r="C81" s="104" t="s">
        <v>12</v>
      </c>
      <c r="D81" s="2087" t="s">
        <v>29</v>
      </c>
      <c r="E81" s="2087"/>
      <c r="F81" s="4"/>
      <c r="G81" s="2"/>
      <c r="H81" s="56"/>
      <c r="I81" s="56"/>
      <c r="J81" s="56"/>
    </row>
    <row r="82" spans="1:28" ht="35.85" hidden="1" customHeight="1">
      <c r="A82" s="107">
        <v>2</v>
      </c>
      <c r="B82" s="2086"/>
      <c r="C82" s="104" t="s">
        <v>12</v>
      </c>
      <c r="D82" s="1831" t="s">
        <v>81</v>
      </c>
      <c r="E82" s="1832"/>
      <c r="F82" s="3" t="s">
        <v>30</v>
      </c>
      <c r="G82" s="1" t="s">
        <v>30</v>
      </c>
      <c r="H82" s="56"/>
      <c r="I82" s="56"/>
      <c r="J82" s="56"/>
    </row>
    <row r="83" spans="1:28" ht="21.9" hidden="1" customHeight="1">
      <c r="A83" s="107">
        <v>3</v>
      </c>
      <c r="B83" s="2086"/>
      <c r="C83" s="104" t="s">
        <v>12</v>
      </c>
      <c r="D83" s="1727"/>
      <c r="E83" s="1729"/>
      <c r="F83" s="3" t="s">
        <v>30</v>
      </c>
      <c r="G83" s="1" t="s">
        <v>30</v>
      </c>
      <c r="H83" s="56"/>
      <c r="I83" s="56"/>
      <c r="J83" s="56"/>
    </row>
    <row r="84" spans="1:28" ht="21.9" hidden="1" customHeight="1">
      <c r="A84" s="1770" t="s">
        <v>31</v>
      </c>
      <c r="B84" s="1771"/>
      <c r="C84" s="1771"/>
      <c r="D84" s="1771"/>
      <c r="E84" s="1771"/>
      <c r="F84" s="1771"/>
      <c r="G84" s="1772"/>
      <c r="H84" s="96">
        <f>SUM(H81:H83)</f>
        <v>0</v>
      </c>
      <c r="I84" s="96">
        <f t="shared" ref="I84:J84" si="16">SUM(I81:I83)</f>
        <v>0</v>
      </c>
      <c r="J84" s="96">
        <f t="shared" si="16"/>
        <v>0</v>
      </c>
    </row>
    <row r="85" spans="1:28" ht="12" hidden="1" customHeight="1"/>
    <row r="86" spans="1:28" ht="21.9" hidden="1" customHeight="1">
      <c r="A86" s="1796" t="s">
        <v>32</v>
      </c>
      <c r="B86" s="1796"/>
      <c r="C86" s="1796"/>
      <c r="D86" s="1796"/>
      <c r="E86" s="1796"/>
      <c r="F86" s="1796"/>
      <c r="G86" s="1796"/>
      <c r="H86" s="1796"/>
      <c r="I86" s="1796"/>
      <c r="J86" s="2083"/>
    </row>
    <row r="87" spans="1:28" ht="21.9" hidden="1" customHeight="1">
      <c r="A87" s="1797" t="s">
        <v>106</v>
      </c>
      <c r="B87" s="1797" t="s">
        <v>0</v>
      </c>
      <c r="C87" s="1797" t="s">
        <v>105</v>
      </c>
      <c r="D87" s="1801" t="s">
        <v>77</v>
      </c>
      <c r="E87" s="1801"/>
      <c r="F87" s="1801"/>
      <c r="G87" s="1801"/>
      <c r="H87" s="1801" t="s">
        <v>104</v>
      </c>
      <c r="I87" s="1801"/>
      <c r="J87" s="1801"/>
    </row>
    <row r="88" spans="1:28" ht="21.9" hidden="1" customHeight="1">
      <c r="A88" s="1798"/>
      <c r="B88" s="1798"/>
      <c r="C88" s="1798"/>
      <c r="D88" s="1801"/>
      <c r="E88" s="1801"/>
      <c r="F88" s="1801"/>
      <c r="G88" s="1801"/>
      <c r="H88" s="55">
        <f>H14</f>
        <v>2024</v>
      </c>
      <c r="I88" s="55">
        <f t="shared" ref="I88:J88" si="17">I14</f>
        <v>2025</v>
      </c>
      <c r="J88" s="55">
        <f t="shared" si="17"/>
        <v>2026</v>
      </c>
    </row>
    <row r="89" spans="1:28" ht="21.9" hidden="1" customHeight="1">
      <c r="A89" s="107">
        <v>1</v>
      </c>
      <c r="B89" s="1730">
        <v>290</v>
      </c>
      <c r="C89" s="104" t="s">
        <v>12</v>
      </c>
      <c r="D89" s="1736" t="s">
        <v>97</v>
      </c>
      <c r="E89" s="1737"/>
      <c r="F89" s="1737"/>
      <c r="G89" s="1738"/>
      <c r="H89" s="56"/>
      <c r="I89" s="56"/>
      <c r="J89" s="56"/>
    </row>
    <row r="90" spans="1:28" ht="21.9" hidden="1" customHeight="1">
      <c r="A90" s="107">
        <v>2</v>
      </c>
      <c r="B90" s="1732"/>
      <c r="C90" s="104" t="s">
        <v>12</v>
      </c>
      <c r="D90" s="1702"/>
      <c r="E90" s="1705"/>
      <c r="F90" s="1705"/>
      <c r="G90" s="1703"/>
      <c r="H90" s="56"/>
      <c r="I90" s="56"/>
      <c r="J90" s="56"/>
    </row>
    <row r="91" spans="1:28" ht="21.9" hidden="1" customHeight="1">
      <c r="A91" s="1770" t="s">
        <v>33</v>
      </c>
      <c r="B91" s="1771"/>
      <c r="C91" s="1771"/>
      <c r="D91" s="1771"/>
      <c r="E91" s="1771"/>
      <c r="F91" s="1771"/>
      <c r="G91" s="1772"/>
      <c r="H91" s="96">
        <f>SUM(H89:H90)</f>
        <v>0</v>
      </c>
      <c r="I91" s="96">
        <f t="shared" ref="I91:J91" si="18">SUM(I89:I90)</f>
        <v>0</v>
      </c>
      <c r="J91" s="96">
        <f t="shared" si="18"/>
        <v>0</v>
      </c>
    </row>
    <row r="92" spans="1:28" ht="12" hidden="1" customHeight="1"/>
    <row r="93" spans="1:28" ht="21.9" hidden="1" customHeight="1">
      <c r="A93" s="2093" t="s">
        <v>34</v>
      </c>
      <c r="B93" s="2093"/>
      <c r="C93" s="2093"/>
      <c r="D93" s="2093"/>
      <c r="E93" s="2093"/>
      <c r="F93" s="2093"/>
      <c r="G93" s="2093"/>
      <c r="H93" s="2093"/>
      <c r="I93" s="2093"/>
      <c r="J93" s="2094"/>
    </row>
    <row r="94" spans="1:28" ht="21.9" hidden="1" customHeight="1">
      <c r="A94" s="1797" t="s">
        <v>106</v>
      </c>
      <c r="B94" s="1858" t="s">
        <v>0</v>
      </c>
      <c r="C94" s="1858" t="s">
        <v>105</v>
      </c>
      <c r="D94" s="1801" t="s">
        <v>77</v>
      </c>
      <c r="E94" s="1858" t="s">
        <v>82</v>
      </c>
      <c r="F94" s="1940" t="s">
        <v>35</v>
      </c>
      <c r="G94" s="1800" t="s">
        <v>537</v>
      </c>
      <c r="H94" s="1801" t="s">
        <v>104</v>
      </c>
      <c r="I94" s="1801"/>
      <c r="J94" s="1801"/>
      <c r="N94" s="2041" t="s">
        <v>635</v>
      </c>
      <c r="O94" s="2042"/>
      <c r="P94" s="2042"/>
      <c r="Q94" s="2042"/>
      <c r="R94" s="2042"/>
      <c r="S94" s="2042"/>
      <c r="T94" s="2042"/>
      <c r="U94" s="2042"/>
      <c r="V94" s="2042"/>
      <c r="W94" s="2042"/>
      <c r="X94" s="2042"/>
      <c r="Y94" s="2043"/>
      <c r="Z94" s="792" t="s">
        <v>336</v>
      </c>
      <c r="AA94" s="799" t="s">
        <v>636</v>
      </c>
      <c r="AB94" s="264"/>
    </row>
    <row r="95" spans="1:28" ht="21.9" hidden="1" customHeight="1">
      <c r="A95" s="1798"/>
      <c r="B95" s="1858"/>
      <c r="C95" s="1858"/>
      <c r="D95" s="1801"/>
      <c r="E95" s="1858"/>
      <c r="F95" s="1940"/>
      <c r="G95" s="1800"/>
      <c r="H95" s="55">
        <f>H14</f>
        <v>2024</v>
      </c>
      <c r="I95" s="55">
        <f t="shared" ref="I95:J95" si="19">I14</f>
        <v>2025</v>
      </c>
      <c r="J95" s="55">
        <f t="shared" si="19"/>
        <v>2026</v>
      </c>
      <c r="N95" s="792"/>
      <c r="O95" s="792"/>
      <c r="P95" s="792"/>
      <c r="Q95" s="792"/>
      <c r="R95" s="792"/>
      <c r="S95" s="792"/>
      <c r="T95" s="792"/>
      <c r="U95" s="792"/>
      <c r="V95" s="792"/>
      <c r="W95" s="792"/>
      <c r="X95" s="792"/>
      <c r="Y95" s="792"/>
      <c r="Z95" s="792"/>
      <c r="AA95" s="792"/>
    </row>
    <row r="96" spans="1:28" ht="20.100000000000001" hidden="1" customHeight="1">
      <c r="A96" s="2090">
        <v>1</v>
      </c>
      <c r="B96" s="1730">
        <v>225</v>
      </c>
      <c r="C96" s="1852" t="s">
        <v>766</v>
      </c>
      <c r="D96" s="2098" t="s">
        <v>37</v>
      </c>
      <c r="E96" s="2099"/>
      <c r="F96" s="2100"/>
      <c r="G96" s="1291"/>
      <c r="H96" s="26" t="s">
        <v>30</v>
      </c>
      <c r="I96" s="26" t="s">
        <v>30</v>
      </c>
      <c r="J96" s="26" t="s">
        <v>30</v>
      </c>
      <c r="N96" s="792"/>
      <c r="O96" s="792"/>
      <c r="P96" s="792"/>
      <c r="Q96" s="792"/>
      <c r="R96" s="792"/>
      <c r="S96" s="792"/>
      <c r="T96" s="792"/>
      <c r="U96" s="792"/>
      <c r="V96" s="792"/>
      <c r="W96" s="792"/>
      <c r="X96" s="792"/>
      <c r="Y96" s="792"/>
      <c r="Z96" s="792"/>
      <c r="AA96" s="792"/>
    </row>
    <row r="97" spans="1:27" ht="20.100000000000001" hidden="1" customHeight="1">
      <c r="A97" s="2091"/>
      <c r="B97" s="1731"/>
      <c r="C97" s="1853"/>
      <c r="D97" s="1292" t="s">
        <v>117</v>
      </c>
      <c r="E97" s="1292" t="s">
        <v>117</v>
      </c>
      <c r="F97" s="1292" t="s">
        <v>117</v>
      </c>
      <c r="G97" s="1292" t="s">
        <v>117</v>
      </c>
      <c r="H97" s="1293">
        <f>SUM(H98:H103)</f>
        <v>0</v>
      </c>
      <c r="I97" s="1293">
        <f t="shared" ref="I97:J97" si="20">SUM(I98:I103)</f>
        <v>0</v>
      </c>
      <c r="J97" s="1293">
        <f t="shared" si="20"/>
        <v>0</v>
      </c>
      <c r="N97" s="792"/>
      <c r="O97" s="792"/>
      <c r="P97" s="792"/>
      <c r="Q97" s="792"/>
      <c r="R97" s="792"/>
      <c r="S97" s="792"/>
      <c r="T97" s="792"/>
      <c r="U97" s="792"/>
      <c r="V97" s="792"/>
      <c r="W97" s="792"/>
      <c r="X97" s="792"/>
      <c r="Y97" s="792"/>
      <c r="Z97" s="792">
        <f>SUM(O97:Y97)</f>
        <v>0</v>
      </c>
      <c r="AA97" s="792">
        <f>H97-Z97</f>
        <v>0</v>
      </c>
    </row>
    <row r="98" spans="1:27" ht="27.9" hidden="1" customHeight="1">
      <c r="A98" s="2091"/>
      <c r="B98" s="1731"/>
      <c r="C98" s="1853"/>
      <c r="D98" s="1294"/>
      <c r="E98" s="66" t="s">
        <v>95</v>
      </c>
      <c r="F98" s="60"/>
      <c r="G98" s="1295" t="e">
        <f t="shared" ref="G98:G103" si="21">H98/F98</f>
        <v>#DIV/0!</v>
      </c>
      <c r="H98" s="56"/>
      <c r="I98" s="56"/>
      <c r="J98" s="56"/>
      <c r="N98" s="792"/>
      <c r="O98" s="792"/>
      <c r="P98" s="792"/>
      <c r="Q98" s="792"/>
      <c r="R98" s="792"/>
      <c r="S98" s="792"/>
      <c r="T98" s="792"/>
      <c r="U98" s="792"/>
      <c r="V98" s="792"/>
      <c r="W98" s="792"/>
      <c r="X98" s="792"/>
      <c r="Y98" s="792"/>
      <c r="Z98" s="792"/>
      <c r="AA98" s="792"/>
    </row>
    <row r="99" spans="1:27" ht="27.9" hidden="1" customHeight="1">
      <c r="A99" s="2091"/>
      <c r="B99" s="1731"/>
      <c r="C99" s="1853"/>
      <c r="D99" s="1294"/>
      <c r="E99" s="66" t="s">
        <v>95</v>
      </c>
      <c r="F99" s="60"/>
      <c r="G99" s="1295" t="e">
        <f t="shared" si="21"/>
        <v>#DIV/0!</v>
      </c>
      <c r="H99" s="56"/>
      <c r="I99" s="56"/>
      <c r="J99" s="56"/>
      <c r="N99" s="792"/>
      <c r="O99" s="792"/>
      <c r="P99" s="792"/>
      <c r="Q99" s="792"/>
      <c r="R99" s="792"/>
      <c r="S99" s="792"/>
      <c r="T99" s="792"/>
      <c r="U99" s="792"/>
      <c r="V99" s="792"/>
      <c r="W99" s="792"/>
      <c r="X99" s="792"/>
      <c r="Y99" s="792"/>
      <c r="Z99" s="792"/>
      <c r="AA99" s="792"/>
    </row>
    <row r="100" spans="1:27" ht="27.9" hidden="1" customHeight="1">
      <c r="A100" s="2091"/>
      <c r="B100" s="1731"/>
      <c r="C100" s="1853"/>
      <c r="D100" s="1294"/>
      <c r="E100" s="66" t="s">
        <v>95</v>
      </c>
      <c r="F100" s="60"/>
      <c r="G100" s="1295" t="e">
        <f t="shared" si="21"/>
        <v>#DIV/0!</v>
      </c>
      <c r="H100" s="56"/>
      <c r="I100" s="56"/>
      <c r="J100" s="56"/>
      <c r="N100" s="792"/>
      <c r="O100" s="792"/>
      <c r="P100" s="792"/>
      <c r="Q100" s="792"/>
      <c r="R100" s="792"/>
      <c r="S100" s="792"/>
      <c r="T100" s="792"/>
      <c r="U100" s="792"/>
      <c r="V100" s="792"/>
      <c r="W100" s="792"/>
      <c r="X100" s="792"/>
      <c r="Y100" s="792"/>
      <c r="Z100" s="792"/>
      <c r="AA100" s="792"/>
    </row>
    <row r="101" spans="1:27" ht="27.9" hidden="1" customHeight="1">
      <c r="A101" s="2091"/>
      <c r="B101" s="1731"/>
      <c r="C101" s="1853"/>
      <c r="D101" s="1294"/>
      <c r="E101" s="66" t="s">
        <v>95</v>
      </c>
      <c r="F101" s="60"/>
      <c r="G101" s="1295" t="e">
        <f t="shared" si="21"/>
        <v>#DIV/0!</v>
      </c>
      <c r="H101" s="56"/>
      <c r="I101" s="56"/>
      <c r="J101" s="56"/>
      <c r="N101" s="792"/>
      <c r="O101" s="792"/>
      <c r="P101" s="792"/>
      <c r="Q101" s="792"/>
      <c r="R101" s="792"/>
      <c r="S101" s="792"/>
      <c r="T101" s="792"/>
      <c r="U101" s="792"/>
      <c r="V101" s="792"/>
      <c r="W101" s="792"/>
      <c r="X101" s="792"/>
      <c r="Y101" s="792"/>
      <c r="Z101" s="792"/>
      <c r="AA101" s="792"/>
    </row>
    <row r="102" spans="1:27" ht="27.9" hidden="1" customHeight="1">
      <c r="A102" s="2091"/>
      <c r="B102" s="1731"/>
      <c r="C102" s="1853"/>
      <c r="D102" s="1294"/>
      <c r="E102" s="66" t="s">
        <v>95</v>
      </c>
      <c r="F102" s="60"/>
      <c r="G102" s="1295" t="e">
        <f t="shared" si="21"/>
        <v>#DIV/0!</v>
      </c>
      <c r="H102" s="56"/>
      <c r="I102" s="56"/>
      <c r="J102" s="56"/>
      <c r="N102" s="792"/>
      <c r="O102" s="792"/>
      <c r="P102" s="792"/>
      <c r="Q102" s="792"/>
      <c r="R102" s="792"/>
      <c r="S102" s="792"/>
      <c r="T102" s="792"/>
      <c r="U102" s="792"/>
      <c r="V102" s="792"/>
      <c r="W102" s="792"/>
      <c r="X102" s="792"/>
      <c r="Y102" s="792"/>
      <c r="Z102" s="792"/>
      <c r="AA102" s="792"/>
    </row>
    <row r="103" spans="1:27" ht="27.9" hidden="1" customHeight="1">
      <c r="A103" s="2091"/>
      <c r="B103" s="1731"/>
      <c r="C103" s="1853"/>
      <c r="D103" s="1294"/>
      <c r="E103" s="66" t="s">
        <v>95</v>
      </c>
      <c r="F103" s="60"/>
      <c r="G103" s="1295" t="e">
        <f t="shared" si="21"/>
        <v>#DIV/0!</v>
      </c>
      <c r="H103" s="56"/>
      <c r="I103" s="56"/>
      <c r="J103" s="56"/>
      <c r="N103" s="792"/>
      <c r="O103" s="792"/>
      <c r="P103" s="792"/>
      <c r="Q103" s="792"/>
      <c r="R103" s="792"/>
      <c r="S103" s="792"/>
      <c r="T103" s="792"/>
      <c r="U103" s="792"/>
      <c r="V103" s="792"/>
      <c r="W103" s="792"/>
      <c r="X103" s="792"/>
      <c r="Y103" s="792"/>
      <c r="Z103" s="792"/>
      <c r="AA103" s="792"/>
    </row>
    <row r="104" spans="1:27" ht="20.100000000000001" hidden="1" customHeight="1">
      <c r="A104" s="2091"/>
      <c r="B104" s="1731"/>
      <c r="C104" s="1853"/>
      <c r="D104" s="2101" t="s">
        <v>981</v>
      </c>
      <c r="E104" s="2102"/>
      <c r="F104" s="2103"/>
      <c r="G104" s="1296" t="s">
        <v>117</v>
      </c>
      <c r="H104" s="1297">
        <f>SUM(H105:H108)</f>
        <v>0</v>
      </c>
      <c r="I104" s="1297">
        <f t="shared" ref="I104:J104" si="22">SUM(I105:I108)</f>
        <v>0</v>
      </c>
      <c r="J104" s="1297">
        <f t="shared" si="22"/>
        <v>0</v>
      </c>
      <c r="N104" s="792"/>
      <c r="O104" s="792"/>
      <c r="P104" s="792"/>
      <c r="Q104" s="792"/>
      <c r="R104" s="792"/>
      <c r="S104" s="792"/>
      <c r="T104" s="792"/>
      <c r="U104" s="792"/>
      <c r="V104" s="792"/>
      <c r="W104" s="792"/>
      <c r="X104" s="792"/>
      <c r="Y104" s="792"/>
      <c r="Z104" s="792">
        <f t="shared" ref="Z104:Z106" si="23">SUM(O104:Y104)</f>
        <v>0</v>
      </c>
      <c r="AA104" s="792">
        <f t="shared" ref="AA104:AA106" si="24">H104-Z104</f>
        <v>0</v>
      </c>
    </row>
    <row r="105" spans="1:27" ht="27.9" hidden="1" customHeight="1" thickBot="1">
      <c r="A105" s="2091"/>
      <c r="B105" s="1731"/>
      <c r="C105" s="1853"/>
      <c r="D105" s="1294"/>
      <c r="E105" s="66" t="s">
        <v>95</v>
      </c>
      <c r="F105" s="60"/>
      <c r="G105" s="1295" t="e">
        <f t="shared" ref="G105:G108" si="25">H105/F105</f>
        <v>#DIV/0!</v>
      </c>
      <c r="H105" s="56"/>
      <c r="I105" s="56"/>
      <c r="J105" s="56"/>
      <c r="N105" s="792"/>
      <c r="O105" s="792"/>
      <c r="P105" s="792"/>
      <c r="Q105" s="792"/>
      <c r="R105" s="792"/>
      <c r="S105" s="792"/>
      <c r="T105" s="792"/>
      <c r="U105" s="792"/>
      <c r="V105" s="792"/>
      <c r="W105" s="792"/>
      <c r="X105" s="792"/>
      <c r="Y105" s="792"/>
      <c r="Z105" s="792">
        <f t="shared" si="23"/>
        <v>0</v>
      </c>
      <c r="AA105" s="792">
        <f t="shared" si="24"/>
        <v>0</v>
      </c>
    </row>
    <row r="106" spans="1:27" ht="27.9" hidden="1" customHeight="1">
      <c r="A106" s="2091"/>
      <c r="B106" s="1731"/>
      <c r="C106" s="1853"/>
      <c r="D106" s="1294"/>
      <c r="E106" s="66" t="s">
        <v>95</v>
      </c>
      <c r="F106" s="60"/>
      <c r="G106" s="1295" t="e">
        <f t="shared" si="25"/>
        <v>#DIV/0!</v>
      </c>
      <c r="H106" s="56"/>
      <c r="I106" s="56"/>
      <c r="J106" s="56"/>
      <c r="N106" s="792"/>
      <c r="O106" s="792"/>
      <c r="P106" s="792"/>
      <c r="Q106" s="792"/>
      <c r="R106" s="792"/>
      <c r="S106" s="792"/>
      <c r="T106" s="792"/>
      <c r="U106" s="792"/>
      <c r="V106" s="792"/>
      <c r="W106" s="792"/>
      <c r="X106" s="792"/>
      <c r="Y106" s="792"/>
      <c r="Z106" s="792">
        <f t="shared" si="23"/>
        <v>0</v>
      </c>
      <c r="AA106" s="792">
        <f t="shared" si="24"/>
        <v>0</v>
      </c>
    </row>
    <row r="107" spans="1:27" ht="27.9" hidden="1" customHeight="1">
      <c r="A107" s="2091"/>
      <c r="B107" s="1731"/>
      <c r="C107" s="1853"/>
      <c r="D107" s="1294"/>
      <c r="E107" s="66" t="s">
        <v>95</v>
      </c>
      <c r="F107" s="60"/>
      <c r="G107" s="1295" t="e">
        <f t="shared" si="25"/>
        <v>#DIV/0!</v>
      </c>
      <c r="H107" s="56"/>
      <c r="I107" s="56"/>
      <c r="J107" s="56"/>
      <c r="N107" s="792"/>
      <c r="O107" s="792"/>
      <c r="P107" s="792"/>
      <c r="Q107" s="792"/>
      <c r="R107" s="792"/>
      <c r="S107" s="792"/>
      <c r="T107" s="792"/>
      <c r="U107" s="792"/>
      <c r="V107" s="792"/>
      <c r="W107" s="792"/>
      <c r="X107" s="792"/>
      <c r="Y107" s="792"/>
      <c r="Z107" s="792"/>
      <c r="AA107" s="792"/>
    </row>
    <row r="108" spans="1:27" ht="27.9" hidden="1" customHeight="1" thickBot="1">
      <c r="A108" s="2091"/>
      <c r="B108" s="1731"/>
      <c r="C108" s="1853"/>
      <c r="D108" s="1294"/>
      <c r="E108" s="66" t="s">
        <v>95</v>
      </c>
      <c r="F108" s="60"/>
      <c r="G108" s="1295" t="e">
        <f t="shared" si="25"/>
        <v>#DIV/0!</v>
      </c>
      <c r="H108" s="56"/>
      <c r="I108" s="56"/>
      <c r="J108" s="56"/>
      <c r="N108" s="793"/>
      <c r="O108" s="793"/>
      <c r="P108" s="793"/>
      <c r="Q108" s="793"/>
      <c r="R108" s="793"/>
      <c r="S108" s="793"/>
      <c r="T108" s="793"/>
      <c r="U108" s="793"/>
      <c r="V108" s="793"/>
      <c r="W108" s="793"/>
      <c r="X108" s="793"/>
      <c r="Y108" s="793"/>
      <c r="Z108" s="793"/>
      <c r="AA108" s="793"/>
    </row>
    <row r="109" spans="1:27" ht="20.100000000000001" hidden="1" customHeight="1" thickBot="1">
      <c r="A109" s="2092"/>
      <c r="B109" s="1732"/>
      <c r="C109" s="1854"/>
      <c r="D109" s="2095" t="s">
        <v>347</v>
      </c>
      <c r="E109" s="2096"/>
      <c r="F109" s="2096"/>
      <c r="G109" s="2097"/>
      <c r="H109" s="1275">
        <f>H97+H104</f>
        <v>0</v>
      </c>
      <c r="I109" s="1275">
        <f t="shared" ref="I109:J109" si="26">I97+I104</f>
        <v>0</v>
      </c>
      <c r="J109" s="1275">
        <f t="shared" si="26"/>
        <v>0</v>
      </c>
      <c r="N109" s="795"/>
      <c r="O109" s="798">
        <f>SUM(O97:O106)</f>
        <v>0</v>
      </c>
      <c r="P109" s="798">
        <f t="shared" ref="P109:Y109" si="27">SUM(P97:P106)</f>
        <v>0</v>
      </c>
      <c r="Q109" s="798">
        <f t="shared" si="27"/>
        <v>0</v>
      </c>
      <c r="R109" s="798">
        <f t="shared" si="27"/>
        <v>0</v>
      </c>
      <c r="S109" s="798">
        <f t="shared" si="27"/>
        <v>0</v>
      </c>
      <c r="T109" s="798">
        <f t="shared" si="27"/>
        <v>0</v>
      </c>
      <c r="U109" s="798">
        <f t="shared" si="27"/>
        <v>0</v>
      </c>
      <c r="V109" s="798">
        <f t="shared" si="27"/>
        <v>0</v>
      </c>
      <c r="W109" s="798">
        <f t="shared" si="27"/>
        <v>0</v>
      </c>
      <c r="X109" s="798">
        <f t="shared" si="27"/>
        <v>0</v>
      </c>
      <c r="Y109" s="798">
        <f t="shared" si="27"/>
        <v>0</v>
      </c>
      <c r="Z109" s="796">
        <f>SUM(O109:Y109)</f>
        <v>0</v>
      </c>
      <c r="AA109" s="797">
        <f>H109-Z109</f>
        <v>0</v>
      </c>
    </row>
    <row r="110" spans="1:27" ht="20.100000000000001" hidden="1" customHeight="1">
      <c r="A110" s="2090">
        <v>2</v>
      </c>
      <c r="B110" s="1730">
        <v>226</v>
      </c>
      <c r="C110" s="1852" t="s">
        <v>10</v>
      </c>
      <c r="D110" s="1292" t="s">
        <v>10</v>
      </c>
      <c r="E110" s="1292" t="s">
        <v>117</v>
      </c>
      <c r="F110" s="1292" t="s">
        <v>117</v>
      </c>
      <c r="G110" s="1292" t="s">
        <v>117</v>
      </c>
      <c r="H110" s="1293">
        <f>SUM(H111:H117)</f>
        <v>0</v>
      </c>
      <c r="I110" s="1293">
        <f t="shared" ref="I110:J110" si="28">SUM(I111:I117)</f>
        <v>0</v>
      </c>
      <c r="J110" s="1293">
        <f t="shared" si="28"/>
        <v>0</v>
      </c>
      <c r="N110" s="794"/>
      <c r="O110" s="794"/>
      <c r="P110" s="794"/>
      <c r="Q110" s="794"/>
      <c r="R110" s="794"/>
      <c r="S110" s="794"/>
      <c r="T110" s="794"/>
      <c r="U110" s="794"/>
      <c r="V110" s="794"/>
      <c r="W110" s="794"/>
      <c r="X110" s="794"/>
      <c r="Y110" s="794"/>
      <c r="Z110" s="792">
        <f t="shared" ref="Z110" si="29">SUM(O110:Y110)</f>
        <v>0</v>
      </c>
      <c r="AA110" s="792">
        <f t="shared" ref="AA110" si="30">H110-Z110</f>
        <v>0</v>
      </c>
    </row>
    <row r="111" spans="1:27" ht="44.4" hidden="1" customHeight="1">
      <c r="A111" s="2091"/>
      <c r="B111" s="1731"/>
      <c r="C111" s="1853"/>
      <c r="D111" s="607"/>
      <c r="E111" s="66" t="s">
        <v>95</v>
      </c>
      <c r="F111" s="60"/>
      <c r="G111" s="123" t="e">
        <f t="shared" ref="G111:G112" si="31">H111/F111</f>
        <v>#DIV/0!</v>
      </c>
      <c r="H111" s="56"/>
      <c r="I111" s="56"/>
      <c r="J111" s="56"/>
      <c r="N111" s="792"/>
      <c r="O111" s="792"/>
      <c r="P111" s="792"/>
      <c r="Q111" s="792"/>
      <c r="R111" s="792"/>
      <c r="S111" s="792"/>
      <c r="T111" s="792"/>
      <c r="U111" s="792"/>
      <c r="V111" s="792"/>
      <c r="W111" s="792"/>
      <c r="X111" s="792"/>
      <c r="Y111" s="792"/>
      <c r="Z111" s="792">
        <f t="shared" ref="Z111:Z113" si="32">SUM(O111:Y111)</f>
        <v>0</v>
      </c>
      <c r="AA111" s="792">
        <f t="shared" ref="AA111:AA113" si="33">H111-Z111</f>
        <v>0</v>
      </c>
    </row>
    <row r="112" spans="1:27" ht="32.1" hidden="1" customHeight="1">
      <c r="A112" s="2091"/>
      <c r="B112" s="1731"/>
      <c r="C112" s="1853"/>
      <c r="D112" s="65" t="s">
        <v>919</v>
      </c>
      <c r="E112" s="66" t="s">
        <v>95</v>
      </c>
      <c r="F112" s="60"/>
      <c r="G112" s="123" t="e">
        <f t="shared" si="31"/>
        <v>#DIV/0!</v>
      </c>
      <c r="H112" s="56"/>
      <c r="I112" s="56"/>
      <c r="J112" s="56"/>
      <c r="N112" s="792"/>
      <c r="O112" s="792"/>
      <c r="P112" s="792"/>
      <c r="Q112" s="792"/>
      <c r="R112" s="792"/>
      <c r="S112" s="792"/>
      <c r="T112" s="792"/>
      <c r="U112" s="792"/>
      <c r="V112" s="792"/>
      <c r="W112" s="792"/>
      <c r="X112" s="792"/>
      <c r="Y112" s="792"/>
      <c r="Z112" s="792">
        <f t="shared" si="32"/>
        <v>0</v>
      </c>
      <c r="AA112" s="792">
        <f t="shared" si="33"/>
        <v>0</v>
      </c>
    </row>
    <row r="113" spans="1:27" ht="27.9" hidden="1" customHeight="1">
      <c r="A113" s="2091"/>
      <c r="B113" s="1731"/>
      <c r="C113" s="1853"/>
      <c r="D113" s="65"/>
      <c r="E113" s="66" t="s">
        <v>95</v>
      </c>
      <c r="F113" s="60"/>
      <c r="G113" s="123" t="e">
        <f t="shared" ref="G113" si="34">H113/F113</f>
        <v>#DIV/0!</v>
      </c>
      <c r="H113" s="56"/>
      <c r="I113" s="56"/>
      <c r="J113" s="56"/>
      <c r="N113" s="792"/>
      <c r="O113" s="792"/>
      <c r="P113" s="792"/>
      <c r="Q113" s="792"/>
      <c r="R113" s="792"/>
      <c r="S113" s="792"/>
      <c r="T113" s="792"/>
      <c r="U113" s="792"/>
      <c r="V113" s="792"/>
      <c r="W113" s="792"/>
      <c r="X113" s="792"/>
      <c r="Y113" s="792"/>
      <c r="Z113" s="792">
        <f t="shared" si="32"/>
        <v>0</v>
      </c>
      <c r="AA113" s="792">
        <f t="shared" si="33"/>
        <v>0</v>
      </c>
    </row>
    <row r="114" spans="1:27" ht="27.9" hidden="1" customHeight="1">
      <c r="A114" s="2091"/>
      <c r="B114" s="1731"/>
      <c r="C114" s="1853"/>
      <c r="D114" s="65"/>
      <c r="E114" s="66" t="s">
        <v>95</v>
      </c>
      <c r="F114" s="60"/>
      <c r="G114" s="123" t="e">
        <f t="shared" ref="G114:G117" si="35">H114/F114</f>
        <v>#DIV/0!</v>
      </c>
      <c r="H114" s="56"/>
      <c r="I114" s="56"/>
      <c r="J114" s="56"/>
      <c r="N114" s="792"/>
      <c r="O114" s="792"/>
      <c r="P114" s="792"/>
      <c r="Q114" s="792"/>
      <c r="R114" s="792"/>
      <c r="S114" s="792"/>
      <c r="T114" s="792"/>
      <c r="U114" s="792"/>
      <c r="V114" s="792"/>
      <c r="W114" s="792"/>
      <c r="X114" s="792"/>
      <c r="Y114" s="792"/>
      <c r="Z114" s="792"/>
      <c r="AA114" s="792"/>
    </row>
    <row r="115" spans="1:27" ht="27.9" hidden="1" customHeight="1">
      <c r="A115" s="2091"/>
      <c r="B115" s="1731"/>
      <c r="C115" s="1853"/>
      <c r="D115" s="65"/>
      <c r="E115" s="66" t="s">
        <v>95</v>
      </c>
      <c r="F115" s="60"/>
      <c r="G115" s="123" t="e">
        <f t="shared" si="35"/>
        <v>#DIV/0!</v>
      </c>
      <c r="H115" s="56"/>
      <c r="I115" s="56"/>
      <c r="J115" s="56"/>
      <c r="N115" s="792"/>
      <c r="O115" s="792"/>
      <c r="P115" s="792"/>
      <c r="Q115" s="792"/>
      <c r="R115" s="792"/>
      <c r="S115" s="792"/>
      <c r="T115" s="792"/>
      <c r="U115" s="792"/>
      <c r="V115" s="792"/>
      <c r="W115" s="792"/>
      <c r="X115" s="792"/>
      <c r="Y115" s="792"/>
      <c r="Z115" s="792"/>
      <c r="AA115" s="792"/>
    </row>
    <row r="116" spans="1:27" ht="27.9" hidden="1" customHeight="1">
      <c r="A116" s="2091"/>
      <c r="B116" s="1731"/>
      <c r="C116" s="1853"/>
      <c r="D116" s="65"/>
      <c r="E116" s="66" t="s">
        <v>95</v>
      </c>
      <c r="F116" s="60"/>
      <c r="G116" s="123" t="e">
        <f t="shared" si="35"/>
        <v>#DIV/0!</v>
      </c>
      <c r="H116" s="56"/>
      <c r="I116" s="56"/>
      <c r="J116" s="56"/>
      <c r="N116" s="792"/>
      <c r="O116" s="792"/>
      <c r="P116" s="792"/>
      <c r="Q116" s="792"/>
      <c r="R116" s="792"/>
      <c r="S116" s="792"/>
      <c r="T116" s="792"/>
      <c r="U116" s="792"/>
      <c r="V116" s="792"/>
      <c r="W116" s="792"/>
      <c r="X116" s="792"/>
      <c r="Y116" s="792"/>
      <c r="Z116" s="792"/>
      <c r="AA116" s="792"/>
    </row>
    <row r="117" spans="1:27" ht="27.9" hidden="1" customHeight="1">
      <c r="A117" s="2091"/>
      <c r="B117" s="1731"/>
      <c r="C117" s="1853"/>
      <c r="D117" s="65"/>
      <c r="E117" s="66" t="s">
        <v>95</v>
      </c>
      <c r="F117" s="60"/>
      <c r="G117" s="123" t="e">
        <f t="shared" si="35"/>
        <v>#DIV/0!</v>
      </c>
      <c r="H117" s="56"/>
      <c r="I117" s="56"/>
      <c r="J117" s="56"/>
      <c r="N117" s="792"/>
      <c r="O117" s="792"/>
      <c r="P117" s="792"/>
      <c r="Q117" s="792"/>
      <c r="R117" s="792"/>
      <c r="S117" s="792"/>
      <c r="T117" s="792"/>
      <c r="U117" s="792"/>
      <c r="V117" s="792"/>
      <c r="W117" s="792"/>
      <c r="X117" s="792"/>
      <c r="Y117" s="792"/>
      <c r="Z117" s="792"/>
      <c r="AA117" s="792"/>
    </row>
    <row r="118" spans="1:27" ht="20.25" hidden="1" customHeight="1">
      <c r="A118" s="2091"/>
      <c r="B118" s="1731"/>
      <c r="C118" s="1853"/>
      <c r="D118" s="2101" t="s">
        <v>981</v>
      </c>
      <c r="E118" s="2102"/>
      <c r="F118" s="2103"/>
      <c r="G118" s="1296" t="s">
        <v>117</v>
      </c>
      <c r="H118" s="1298">
        <f>SUM(H119:H122)</f>
        <v>0</v>
      </c>
      <c r="I118" s="1298">
        <f t="shared" ref="I118:J118" si="36">SUM(I119:I122)</f>
        <v>0</v>
      </c>
      <c r="J118" s="1298">
        <f t="shared" si="36"/>
        <v>0</v>
      </c>
      <c r="N118" s="792"/>
      <c r="O118" s="792"/>
      <c r="P118" s="792"/>
      <c r="Q118" s="792"/>
      <c r="R118" s="792"/>
      <c r="S118" s="792"/>
      <c r="T118" s="792"/>
      <c r="U118" s="792"/>
      <c r="V118" s="792"/>
      <c r="W118" s="792"/>
      <c r="X118" s="792"/>
      <c r="Y118" s="792"/>
      <c r="Z118" s="792"/>
      <c r="AA118" s="792"/>
    </row>
    <row r="119" spans="1:27" ht="27.9" hidden="1" customHeight="1" thickBot="1">
      <c r="A119" s="2091"/>
      <c r="B119" s="1731"/>
      <c r="C119" s="1853"/>
      <c r="D119" s="65"/>
      <c r="E119" s="66" t="s">
        <v>95</v>
      </c>
      <c r="F119" s="60"/>
      <c r="G119" s="123" t="e">
        <f t="shared" ref="G119:G121" si="37">H119/F119</f>
        <v>#DIV/0!</v>
      </c>
      <c r="H119" s="56"/>
      <c r="I119" s="56"/>
      <c r="J119" s="56"/>
      <c r="N119" s="792"/>
      <c r="O119" s="792"/>
      <c r="P119" s="792"/>
      <c r="Q119" s="792"/>
      <c r="R119" s="792"/>
      <c r="S119" s="792"/>
      <c r="T119" s="792"/>
      <c r="U119" s="792"/>
      <c r="V119" s="792"/>
      <c r="W119" s="792"/>
      <c r="X119" s="792"/>
      <c r="Y119" s="792"/>
      <c r="Z119" s="792"/>
      <c r="AA119" s="792"/>
    </row>
    <row r="120" spans="1:27" ht="27.9" hidden="1" customHeight="1">
      <c r="A120" s="2091"/>
      <c r="B120" s="1731"/>
      <c r="C120" s="1853"/>
      <c r="D120" s="65"/>
      <c r="E120" s="66" t="s">
        <v>95</v>
      </c>
      <c r="F120" s="60"/>
      <c r="G120" s="123" t="e">
        <f t="shared" si="37"/>
        <v>#DIV/0!</v>
      </c>
      <c r="H120" s="56"/>
      <c r="I120" s="56"/>
      <c r="J120" s="56"/>
      <c r="N120" s="792"/>
      <c r="O120" s="792"/>
      <c r="P120" s="792"/>
      <c r="Q120" s="792"/>
      <c r="R120" s="792"/>
      <c r="S120" s="792"/>
      <c r="T120" s="792"/>
      <c r="U120" s="792"/>
      <c r="V120" s="792"/>
      <c r="W120" s="792"/>
      <c r="X120" s="792"/>
      <c r="Y120" s="792"/>
      <c r="Z120" s="792"/>
      <c r="AA120" s="792"/>
    </row>
    <row r="121" spans="1:27" ht="27.9" hidden="1" customHeight="1">
      <c r="A121" s="2091"/>
      <c r="B121" s="1731"/>
      <c r="C121" s="1853"/>
      <c r="D121" s="65"/>
      <c r="E121" s="66" t="s">
        <v>95</v>
      </c>
      <c r="F121" s="60"/>
      <c r="G121" s="123" t="e">
        <f t="shared" si="37"/>
        <v>#DIV/0!</v>
      </c>
      <c r="H121" s="56"/>
      <c r="I121" s="56"/>
      <c r="J121" s="56"/>
      <c r="N121" s="792"/>
      <c r="O121" s="792"/>
      <c r="P121" s="792"/>
      <c r="Q121" s="792"/>
      <c r="R121" s="792"/>
      <c r="S121" s="792"/>
      <c r="T121" s="792"/>
      <c r="U121" s="792"/>
      <c r="V121" s="792"/>
      <c r="W121" s="792"/>
      <c r="X121" s="792"/>
      <c r="Y121" s="792"/>
      <c r="Z121" s="792"/>
      <c r="AA121" s="792"/>
    </row>
    <row r="122" spans="1:27" ht="27.9" hidden="1" customHeight="1" thickBot="1">
      <c r="A122" s="2091"/>
      <c r="B122" s="1731"/>
      <c r="C122" s="1853"/>
      <c r="D122" s="65"/>
      <c r="E122" s="66" t="s">
        <v>95</v>
      </c>
      <c r="F122" s="60"/>
      <c r="G122" s="123" t="e">
        <f t="shared" ref="G122" si="38">H122/F122</f>
        <v>#DIV/0!</v>
      </c>
      <c r="H122" s="56"/>
      <c r="I122" s="56"/>
      <c r="J122" s="56"/>
      <c r="N122" s="792"/>
      <c r="O122" s="792"/>
      <c r="P122" s="792"/>
      <c r="Q122" s="792"/>
      <c r="R122" s="792"/>
      <c r="S122" s="792"/>
      <c r="T122" s="792"/>
      <c r="U122" s="792"/>
      <c r="V122" s="792"/>
      <c r="W122" s="792"/>
      <c r="X122" s="792"/>
      <c r="Y122" s="792"/>
      <c r="Z122" s="792"/>
      <c r="AA122" s="792"/>
    </row>
    <row r="123" spans="1:27" ht="20.100000000000001" hidden="1" customHeight="1" thickBot="1">
      <c r="A123" s="2092"/>
      <c r="B123" s="1732"/>
      <c r="C123" s="1854"/>
      <c r="D123" s="1845" t="s">
        <v>348</v>
      </c>
      <c r="E123" s="1846"/>
      <c r="F123" s="1846"/>
      <c r="G123" s="1847"/>
      <c r="H123" s="265">
        <f>H110+H118</f>
        <v>0</v>
      </c>
      <c r="I123" s="265">
        <f t="shared" ref="I123:J123" si="39">I110+I118</f>
        <v>0</v>
      </c>
      <c r="J123" s="265">
        <f t="shared" si="39"/>
        <v>0</v>
      </c>
      <c r="N123" s="795"/>
      <c r="O123" s="798">
        <f>SUM(O110:O113)</f>
        <v>0</v>
      </c>
      <c r="P123" s="798">
        <f t="shared" ref="P123:Y123" si="40">SUM(P110:P113)</f>
        <v>0</v>
      </c>
      <c r="Q123" s="798">
        <f t="shared" si="40"/>
        <v>0</v>
      </c>
      <c r="R123" s="798">
        <f t="shared" si="40"/>
        <v>0</v>
      </c>
      <c r="S123" s="798">
        <f t="shared" si="40"/>
        <v>0</v>
      </c>
      <c r="T123" s="798">
        <f t="shared" si="40"/>
        <v>0</v>
      </c>
      <c r="U123" s="798">
        <f t="shared" si="40"/>
        <v>0</v>
      </c>
      <c r="V123" s="798">
        <f t="shared" si="40"/>
        <v>0</v>
      </c>
      <c r="W123" s="798">
        <f t="shared" si="40"/>
        <v>0</v>
      </c>
      <c r="X123" s="798">
        <f t="shared" si="40"/>
        <v>0</v>
      </c>
      <c r="Y123" s="798">
        <f t="shared" si="40"/>
        <v>0</v>
      </c>
      <c r="Z123" s="796">
        <f>SUM(O123:Y123)</f>
        <v>0</v>
      </c>
      <c r="AA123" s="797">
        <f>H123-Z123</f>
        <v>0</v>
      </c>
    </row>
    <row r="124" spans="1:27" ht="20.399999999999999" hidden="1" customHeight="1" thickBot="1">
      <c r="A124" s="1770" t="s">
        <v>38</v>
      </c>
      <c r="B124" s="1771"/>
      <c r="C124" s="1771"/>
      <c r="D124" s="1771"/>
      <c r="E124" s="1771"/>
      <c r="F124" s="1771"/>
      <c r="G124" s="1772"/>
      <c r="H124" s="96">
        <f>H109+H123</f>
        <v>0</v>
      </c>
      <c r="I124" s="96">
        <f>I109+I123</f>
        <v>0</v>
      </c>
      <c r="J124" s="96">
        <f>J109+J123</f>
        <v>0</v>
      </c>
      <c r="N124" s="795"/>
      <c r="O124" s="796">
        <f t="shared" ref="O124:Y124" si="41">O109+O123</f>
        <v>0</v>
      </c>
      <c r="P124" s="796">
        <f t="shared" si="41"/>
        <v>0</v>
      </c>
      <c r="Q124" s="796">
        <f t="shared" si="41"/>
        <v>0</v>
      </c>
      <c r="R124" s="796">
        <f t="shared" si="41"/>
        <v>0</v>
      </c>
      <c r="S124" s="796">
        <f t="shared" si="41"/>
        <v>0</v>
      </c>
      <c r="T124" s="796">
        <f t="shared" si="41"/>
        <v>0</v>
      </c>
      <c r="U124" s="796">
        <f t="shared" si="41"/>
        <v>0</v>
      </c>
      <c r="V124" s="796">
        <f t="shared" si="41"/>
        <v>0</v>
      </c>
      <c r="W124" s="796">
        <f t="shared" si="41"/>
        <v>0</v>
      </c>
      <c r="X124" s="796">
        <f t="shared" si="41"/>
        <v>0</v>
      </c>
      <c r="Y124" s="796">
        <f t="shared" si="41"/>
        <v>0</v>
      </c>
      <c r="Z124" s="796">
        <f>SUM(O124:Y124)</f>
        <v>0</v>
      </c>
      <c r="AA124" s="797">
        <f>H124-Z124</f>
        <v>0</v>
      </c>
    </row>
    <row r="125" spans="1:27" ht="12" customHeight="1">
      <c r="A125" s="57"/>
      <c r="B125" s="57"/>
      <c r="C125" s="57"/>
      <c r="D125" s="57"/>
      <c r="E125" s="57"/>
      <c r="F125" s="57"/>
      <c r="G125" s="57"/>
    </row>
    <row r="126" spans="1:27" ht="32.1" hidden="1" customHeight="1">
      <c r="A126" s="2104" t="s">
        <v>789</v>
      </c>
      <c r="B126" s="2104"/>
      <c r="C126" s="2104"/>
      <c r="D126" s="2104"/>
      <c r="E126" s="2104"/>
      <c r="F126" s="2104"/>
      <c r="G126" s="2104"/>
      <c r="H126" s="2104"/>
      <c r="I126" s="2104"/>
      <c r="J126" s="2104"/>
    </row>
    <row r="127" spans="1:27" ht="21.9" hidden="1" customHeight="1">
      <c r="A127" s="1797" t="s">
        <v>106</v>
      </c>
      <c r="B127" s="1858" t="s">
        <v>0</v>
      </c>
      <c r="C127" s="1858" t="s">
        <v>105</v>
      </c>
      <c r="D127" s="1801" t="s">
        <v>77</v>
      </c>
      <c r="E127" s="1858" t="s">
        <v>82</v>
      </c>
      <c r="F127" s="1940" t="s">
        <v>35</v>
      </c>
      <c r="G127" s="1800" t="s">
        <v>790</v>
      </c>
      <c r="H127" s="1801" t="s">
        <v>104</v>
      </c>
      <c r="I127" s="1801"/>
      <c r="J127" s="1801"/>
    </row>
    <row r="128" spans="1:27" ht="21.9" hidden="1" customHeight="1">
      <c r="A128" s="1798"/>
      <c r="B128" s="1858"/>
      <c r="C128" s="1858"/>
      <c r="D128" s="1801"/>
      <c r="E128" s="1858"/>
      <c r="F128" s="1940"/>
      <c r="G128" s="1800"/>
      <c r="H128" s="55">
        <f>H14</f>
        <v>2024</v>
      </c>
      <c r="I128" s="55">
        <f t="shared" ref="I128:J128" si="42">I14</f>
        <v>2025</v>
      </c>
      <c r="J128" s="55">
        <f t="shared" si="42"/>
        <v>2026</v>
      </c>
    </row>
    <row r="129" spans="1:10" ht="30" hidden="1" customHeight="1">
      <c r="A129" s="1849">
        <v>1</v>
      </c>
      <c r="B129" s="1730">
        <v>226</v>
      </c>
      <c r="C129" s="1852" t="s">
        <v>10</v>
      </c>
      <c r="D129" s="327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10" ht="30" hidden="1" customHeight="1">
      <c r="A130" s="1850"/>
      <c r="B130" s="1731"/>
      <c r="C130" s="1853"/>
      <c r="D130" s="327"/>
      <c r="E130" s="66" t="s">
        <v>95</v>
      </c>
      <c r="F130" s="60"/>
      <c r="G130" s="67" t="e">
        <f t="shared" ref="G130:G132" si="43">H130/F130</f>
        <v>#DIV/0!</v>
      </c>
      <c r="H130" s="56"/>
      <c r="I130" s="56"/>
      <c r="J130" s="56"/>
    </row>
    <row r="131" spans="1:10" ht="30" hidden="1" customHeight="1">
      <c r="A131" s="1850"/>
      <c r="B131" s="1731"/>
      <c r="C131" s="1853"/>
      <c r="D131" s="327"/>
      <c r="E131" s="66" t="s">
        <v>95</v>
      </c>
      <c r="F131" s="60"/>
      <c r="G131" s="67" t="e">
        <f t="shared" si="43"/>
        <v>#DIV/0!</v>
      </c>
      <c r="H131" s="56"/>
      <c r="I131" s="56"/>
      <c r="J131" s="56"/>
    </row>
    <row r="132" spans="1:10" ht="30" hidden="1" customHeight="1">
      <c r="A132" s="1850"/>
      <c r="B132" s="1731"/>
      <c r="C132" s="1853"/>
      <c r="D132" s="327"/>
      <c r="E132" s="66" t="s">
        <v>95</v>
      </c>
      <c r="F132" s="60"/>
      <c r="G132" s="67" t="e">
        <f t="shared" si="43"/>
        <v>#DIV/0!</v>
      </c>
      <c r="H132" s="56"/>
      <c r="I132" s="56"/>
      <c r="J132" s="56"/>
    </row>
    <row r="133" spans="1:10" ht="21.9" hidden="1" customHeight="1">
      <c r="A133" s="1851"/>
      <c r="B133" s="1732"/>
      <c r="C133" s="1854"/>
      <c r="D133" s="1845" t="s">
        <v>348</v>
      </c>
      <c r="E133" s="1846"/>
      <c r="F133" s="1846"/>
      <c r="G133" s="1847"/>
      <c r="H133" s="265">
        <f>SUM(H129:H132)</f>
        <v>0</v>
      </c>
      <c r="I133" s="265">
        <f t="shared" ref="I133:J133" si="44">SUM(I129:I132)</f>
        <v>0</v>
      </c>
      <c r="J133" s="265">
        <f t="shared" si="44"/>
        <v>0</v>
      </c>
    </row>
    <row r="134" spans="1:10" ht="30" hidden="1" customHeight="1">
      <c r="A134" s="1849">
        <v>2</v>
      </c>
      <c r="B134" s="1730">
        <v>310</v>
      </c>
      <c r="C134" s="1852" t="s">
        <v>297</v>
      </c>
      <c r="D134" s="328"/>
      <c r="E134" s="66" t="s">
        <v>95</v>
      </c>
      <c r="F134" s="60"/>
      <c r="G134" s="67" t="e">
        <f>H134/F134</f>
        <v>#DIV/0!</v>
      </c>
      <c r="H134" s="56"/>
      <c r="I134" s="56"/>
      <c r="J134" s="56"/>
    </row>
    <row r="135" spans="1:10" ht="30" hidden="1" customHeight="1">
      <c r="A135" s="1850"/>
      <c r="B135" s="1731"/>
      <c r="C135" s="1853"/>
      <c r="D135" s="328"/>
      <c r="E135" s="66" t="s">
        <v>95</v>
      </c>
      <c r="F135" s="60"/>
      <c r="G135" s="67" t="e">
        <f t="shared" ref="G135:G137" si="45">H135/F135</f>
        <v>#DIV/0!</v>
      </c>
      <c r="H135" s="56"/>
      <c r="I135" s="56"/>
      <c r="J135" s="56"/>
    </row>
    <row r="136" spans="1:10" ht="30" hidden="1" customHeight="1">
      <c r="A136" s="1850"/>
      <c r="B136" s="1731"/>
      <c r="C136" s="1853"/>
      <c r="D136" s="328"/>
      <c r="E136" s="66" t="s">
        <v>95</v>
      </c>
      <c r="F136" s="60"/>
      <c r="G136" s="67" t="e">
        <f t="shared" si="45"/>
        <v>#DIV/0!</v>
      </c>
      <c r="H136" s="56"/>
      <c r="I136" s="56"/>
      <c r="J136" s="56"/>
    </row>
    <row r="137" spans="1:10" ht="30" hidden="1" customHeight="1">
      <c r="A137" s="1850"/>
      <c r="B137" s="1731"/>
      <c r="C137" s="1853"/>
      <c r="D137" s="328"/>
      <c r="E137" s="66" t="s">
        <v>95</v>
      </c>
      <c r="F137" s="60"/>
      <c r="G137" s="67" t="e">
        <f t="shared" si="45"/>
        <v>#DIV/0!</v>
      </c>
      <c r="H137" s="56"/>
      <c r="I137" s="56"/>
      <c r="J137" s="56"/>
    </row>
    <row r="138" spans="1:10" ht="21.9" hidden="1" customHeight="1">
      <c r="A138" s="1851"/>
      <c r="B138" s="1732"/>
      <c r="C138" s="1854"/>
      <c r="D138" s="1845" t="s">
        <v>376</v>
      </c>
      <c r="E138" s="1846"/>
      <c r="F138" s="1846"/>
      <c r="G138" s="1847"/>
      <c r="H138" s="265">
        <f>SUM(H134:H137)</f>
        <v>0</v>
      </c>
      <c r="I138" s="265">
        <f t="shared" ref="I138:J138" si="46">SUM(I134:I137)</f>
        <v>0</v>
      </c>
      <c r="J138" s="265">
        <f t="shared" si="46"/>
        <v>0</v>
      </c>
    </row>
    <row r="139" spans="1:10" ht="22.2" hidden="1" customHeight="1">
      <c r="A139" s="1770" t="s">
        <v>275</v>
      </c>
      <c r="B139" s="1771"/>
      <c r="C139" s="1771"/>
      <c r="D139" s="1771"/>
      <c r="E139" s="1771"/>
      <c r="F139" s="1771"/>
      <c r="G139" s="1772"/>
      <c r="H139" s="96">
        <f>H133+H138</f>
        <v>0</v>
      </c>
      <c r="I139" s="96">
        <f t="shared" ref="I139:J139" si="47">I133+I138</f>
        <v>0</v>
      </c>
      <c r="J139" s="96">
        <f t="shared" si="47"/>
        <v>0</v>
      </c>
    </row>
    <row r="140" spans="1:10" ht="12" hidden="1" customHeight="1"/>
    <row r="141" spans="1:10" ht="21.9" hidden="1" customHeight="1">
      <c r="A141" s="2105" t="s">
        <v>112</v>
      </c>
      <c r="B141" s="2105"/>
      <c r="C141" s="2105"/>
      <c r="D141" s="2105"/>
      <c r="E141" s="2105"/>
      <c r="F141" s="2105"/>
      <c r="G141" s="2105"/>
      <c r="H141" s="2105"/>
      <c r="I141" s="2105"/>
      <c r="J141" s="2106"/>
    </row>
    <row r="142" spans="1:10" ht="21.9" hidden="1" customHeight="1">
      <c r="B142" s="2107" t="s">
        <v>39</v>
      </c>
      <c r="C142" s="2107"/>
      <c r="D142" s="2107"/>
      <c r="E142" s="2107"/>
      <c r="F142" s="2107"/>
      <c r="G142" s="2107"/>
      <c r="H142" s="2107"/>
      <c r="I142" s="2107"/>
      <c r="J142" s="2107"/>
    </row>
    <row r="143" spans="1:10" ht="21.9" hidden="1" customHeight="1">
      <c r="A143" s="1858" t="s">
        <v>106</v>
      </c>
      <c r="B143" s="1801" t="s">
        <v>113</v>
      </c>
      <c r="C143" s="1801"/>
      <c r="D143" s="1801"/>
      <c r="E143" s="1940" t="s">
        <v>90</v>
      </c>
      <c r="F143" s="1940" t="s">
        <v>91</v>
      </c>
      <c r="G143" s="1800" t="s">
        <v>114</v>
      </c>
      <c r="H143" s="1801" t="s">
        <v>104</v>
      </c>
      <c r="I143" s="1801"/>
      <c r="J143" s="1801"/>
    </row>
    <row r="144" spans="1:10" ht="21.9" hidden="1" customHeight="1">
      <c r="A144" s="1858"/>
      <c r="B144" s="1801"/>
      <c r="C144" s="1801"/>
      <c r="D144" s="1801"/>
      <c r="E144" s="1940"/>
      <c r="F144" s="1940"/>
      <c r="G144" s="1800"/>
      <c r="H144" s="55">
        <f>H14</f>
        <v>2024</v>
      </c>
      <c r="I144" s="55">
        <f t="shared" ref="I144:J144" si="48">I14</f>
        <v>2025</v>
      </c>
      <c r="J144" s="55">
        <f t="shared" si="48"/>
        <v>2026</v>
      </c>
    </row>
    <row r="145" spans="1:10" ht="16.05" hidden="1" customHeight="1">
      <c r="A145" s="68">
        <v>1</v>
      </c>
      <c r="B145" s="1763">
        <v>2</v>
      </c>
      <c r="C145" s="1763"/>
      <c r="D145" s="1763"/>
      <c r="E145" s="69">
        <v>3</v>
      </c>
      <c r="F145" s="69">
        <v>4</v>
      </c>
      <c r="G145" s="69">
        <v>5</v>
      </c>
      <c r="H145" s="105">
        <v>6</v>
      </c>
      <c r="I145" s="105">
        <v>7</v>
      </c>
      <c r="J145" s="105">
        <v>8</v>
      </c>
    </row>
    <row r="146" spans="1:10" ht="17.7" hidden="1" customHeight="1">
      <c r="A146" s="103"/>
      <c r="B146" s="1742" t="s">
        <v>41</v>
      </c>
      <c r="C146" s="1743"/>
      <c r="D146" s="1744"/>
      <c r="E146" s="60"/>
      <c r="F146" s="60"/>
      <c r="G146" s="97" t="e">
        <f>H146/F146/E146</f>
        <v>#DIV/0!</v>
      </c>
      <c r="H146" s="56"/>
      <c r="I146" s="56"/>
      <c r="J146" s="56"/>
    </row>
    <row r="147" spans="1:10" ht="17.7" hidden="1" customHeight="1">
      <c r="A147" s="103"/>
      <c r="B147" s="1742" t="s">
        <v>543</v>
      </c>
      <c r="C147" s="1743"/>
      <c r="D147" s="1744"/>
      <c r="E147" s="60"/>
      <c r="F147" s="60"/>
      <c r="G147" s="97" t="e">
        <f>H147/F147/E147</f>
        <v>#DIV/0!</v>
      </c>
      <c r="H147" s="56"/>
      <c r="I147" s="56"/>
      <c r="J147" s="56"/>
    </row>
    <row r="148" spans="1:10" ht="17.7" hidden="1" customHeight="1">
      <c r="A148" s="103"/>
      <c r="B148" s="1742" t="s">
        <v>43</v>
      </c>
      <c r="C148" s="1743"/>
      <c r="D148" s="1744"/>
      <c r="E148" s="60"/>
      <c r="F148" s="60"/>
      <c r="G148" s="97" t="e">
        <f t="shared" ref="G148:G155" si="49">H148/F148/E148</f>
        <v>#DIV/0!</v>
      </c>
      <c r="H148" s="56"/>
      <c r="I148" s="56"/>
      <c r="J148" s="56"/>
    </row>
    <row r="149" spans="1:10" ht="17.7" hidden="1" customHeight="1">
      <c r="A149" s="103"/>
      <c r="B149" s="1742" t="s">
        <v>544</v>
      </c>
      <c r="C149" s="1743"/>
      <c r="D149" s="1744"/>
      <c r="E149" s="60"/>
      <c r="F149" s="60"/>
      <c r="G149" s="97" t="e">
        <f t="shared" si="49"/>
        <v>#DIV/0!</v>
      </c>
      <c r="H149" s="56"/>
      <c r="I149" s="56"/>
      <c r="J149" s="56"/>
    </row>
    <row r="150" spans="1:10" ht="17.7" hidden="1" customHeight="1">
      <c r="A150" s="103"/>
      <c r="B150" s="1742" t="s">
        <v>83</v>
      </c>
      <c r="C150" s="1743"/>
      <c r="D150" s="1744"/>
      <c r="E150" s="60"/>
      <c r="F150" s="60"/>
      <c r="G150" s="97" t="e">
        <f t="shared" si="49"/>
        <v>#DIV/0!</v>
      </c>
      <c r="H150" s="56"/>
      <c r="I150" s="56"/>
      <c r="J150" s="56"/>
    </row>
    <row r="151" spans="1:10" ht="33.450000000000003" hidden="1" customHeight="1">
      <c r="A151" s="103"/>
      <c r="B151" s="1767" t="s">
        <v>40</v>
      </c>
      <c r="C151" s="1768"/>
      <c r="D151" s="1769"/>
      <c r="E151" s="60"/>
      <c r="F151" s="60"/>
      <c r="G151" s="97" t="e">
        <f t="shared" si="49"/>
        <v>#DIV/0!</v>
      </c>
      <c r="H151" s="56"/>
      <c r="I151" s="56"/>
      <c r="J151" s="56"/>
    </row>
    <row r="152" spans="1:10" ht="17.7" hidden="1" customHeight="1">
      <c r="A152" s="103"/>
      <c r="B152" s="1742"/>
      <c r="C152" s="1743"/>
      <c r="D152" s="1744"/>
      <c r="E152" s="60"/>
      <c r="F152" s="60"/>
      <c r="G152" s="97" t="e">
        <f t="shared" si="49"/>
        <v>#DIV/0!</v>
      </c>
      <c r="H152" s="56"/>
      <c r="I152" s="56"/>
      <c r="J152" s="56"/>
    </row>
    <row r="153" spans="1:10" ht="17.7" hidden="1" customHeight="1">
      <c r="A153" s="103"/>
      <c r="B153" s="1742"/>
      <c r="C153" s="1743"/>
      <c r="D153" s="1744"/>
      <c r="E153" s="60"/>
      <c r="F153" s="60"/>
      <c r="G153" s="97" t="e">
        <f t="shared" si="49"/>
        <v>#DIV/0!</v>
      </c>
      <c r="H153" s="56"/>
      <c r="I153" s="56"/>
      <c r="J153" s="56"/>
    </row>
    <row r="154" spans="1:10" ht="17.7" hidden="1" customHeight="1">
      <c r="A154" s="103"/>
      <c r="B154" s="1742"/>
      <c r="C154" s="1743"/>
      <c r="D154" s="1744"/>
      <c r="E154" s="60"/>
      <c r="F154" s="60"/>
      <c r="G154" s="97" t="e">
        <f t="shared" si="49"/>
        <v>#DIV/0!</v>
      </c>
      <c r="H154" s="56"/>
      <c r="I154" s="56"/>
      <c r="J154" s="56"/>
    </row>
    <row r="155" spans="1:10" ht="17.7" hidden="1" customHeight="1">
      <c r="A155" s="103"/>
      <c r="B155" s="1742"/>
      <c r="C155" s="1743"/>
      <c r="D155" s="1744"/>
      <c r="E155" s="60"/>
      <c r="F155" s="60"/>
      <c r="G155" s="97" t="e">
        <f t="shared" si="49"/>
        <v>#DIV/0!</v>
      </c>
      <c r="H155" s="56"/>
      <c r="I155" s="56"/>
      <c r="J155" s="56"/>
    </row>
    <row r="156" spans="1:10" ht="21.9" hidden="1" customHeight="1">
      <c r="A156" s="1770" t="s">
        <v>47</v>
      </c>
      <c r="B156" s="1771"/>
      <c r="C156" s="1771"/>
      <c r="D156" s="1771"/>
      <c r="E156" s="1771"/>
      <c r="F156" s="1771"/>
      <c r="G156" s="1772"/>
      <c r="H156" s="96">
        <f>SUM(H146:H155)</f>
        <v>0</v>
      </c>
      <c r="I156" s="96">
        <f t="shared" ref="I156:J156" si="50">SUM(I146:I155)</f>
        <v>0</v>
      </c>
      <c r="J156" s="96">
        <f t="shared" si="50"/>
        <v>0</v>
      </c>
    </row>
    <row r="157" spans="1:10" ht="12" hidden="1" customHeight="1"/>
    <row r="158" spans="1:10" ht="21.9" hidden="1" customHeight="1">
      <c r="B158" s="2107" t="s">
        <v>48</v>
      </c>
      <c r="C158" s="2107"/>
      <c r="D158" s="2107"/>
      <c r="E158" s="2107"/>
      <c r="F158" s="2107"/>
      <c r="G158" s="2107"/>
      <c r="H158" s="2107"/>
      <c r="I158" s="2107"/>
      <c r="J158" s="2107"/>
    </row>
    <row r="159" spans="1:10" ht="21.9" hidden="1" customHeight="1">
      <c r="A159" s="1858" t="s">
        <v>106</v>
      </c>
      <c r="B159" s="1801" t="s">
        <v>77</v>
      </c>
      <c r="C159" s="1801"/>
      <c r="D159" s="1801"/>
      <c r="E159" s="1940" t="s">
        <v>49</v>
      </c>
      <c r="F159" s="1940" t="s">
        <v>115</v>
      </c>
      <c r="G159" s="2108" t="s">
        <v>791</v>
      </c>
      <c r="H159" s="1801" t="s">
        <v>104</v>
      </c>
      <c r="I159" s="1801"/>
      <c r="J159" s="1801"/>
    </row>
    <row r="160" spans="1:10" ht="34.65" hidden="1" customHeight="1">
      <c r="A160" s="1858"/>
      <c r="B160" s="1801"/>
      <c r="C160" s="1801"/>
      <c r="D160" s="1801"/>
      <c r="E160" s="1940"/>
      <c r="F160" s="1940"/>
      <c r="G160" s="2108"/>
      <c r="H160" s="55">
        <f>H14</f>
        <v>2024</v>
      </c>
      <c r="I160" s="55">
        <f t="shared" ref="I160:J160" si="51">I14</f>
        <v>2025</v>
      </c>
      <c r="J160" s="55">
        <f t="shared" si="51"/>
        <v>2026</v>
      </c>
    </row>
    <row r="161" spans="1:10" ht="16.05" hidden="1" customHeight="1">
      <c r="A161" s="68">
        <v>1</v>
      </c>
      <c r="B161" s="1763">
        <v>2</v>
      </c>
      <c r="C161" s="1763"/>
      <c r="D161" s="1763"/>
      <c r="E161" s="69">
        <v>3</v>
      </c>
      <c r="F161" s="69">
        <v>4</v>
      </c>
      <c r="G161" s="69">
        <v>5</v>
      </c>
      <c r="H161" s="105">
        <v>6</v>
      </c>
      <c r="I161" s="105">
        <v>7</v>
      </c>
      <c r="J161" s="105">
        <v>8</v>
      </c>
    </row>
    <row r="162" spans="1:10" ht="17.100000000000001" hidden="1" customHeight="1">
      <c r="A162" s="103"/>
      <c r="B162" s="1742" t="s">
        <v>50</v>
      </c>
      <c r="C162" s="1743"/>
      <c r="D162" s="1744"/>
      <c r="E162" s="60" t="s">
        <v>117</v>
      </c>
      <c r="F162" s="60"/>
      <c r="G162" s="61"/>
      <c r="H162" s="56"/>
      <c r="I162" s="56"/>
      <c r="J162" s="56"/>
    </row>
    <row r="163" spans="1:10" ht="17.100000000000001" hidden="1" customHeight="1">
      <c r="A163" s="103"/>
      <c r="B163" s="1742" t="s">
        <v>51</v>
      </c>
      <c r="C163" s="1743"/>
      <c r="D163" s="1744"/>
      <c r="E163" s="60"/>
      <c r="F163" s="56" t="e">
        <f>H163/E163/G163</f>
        <v>#DIV/0!</v>
      </c>
      <c r="G163" s="61"/>
      <c r="H163" s="56"/>
      <c r="I163" s="56"/>
      <c r="J163" s="56"/>
    </row>
    <row r="164" spans="1:10" ht="33" hidden="1" customHeight="1">
      <c r="A164" s="103"/>
      <c r="B164" s="1767" t="s">
        <v>9</v>
      </c>
      <c r="C164" s="1768"/>
      <c r="D164" s="1769"/>
      <c r="E164" s="60"/>
      <c r="F164" s="56" t="e">
        <f>H164/E164/G164</f>
        <v>#DIV/0!</v>
      </c>
      <c r="G164" s="61"/>
      <c r="H164" s="56"/>
      <c r="I164" s="56"/>
      <c r="J164" s="56"/>
    </row>
    <row r="165" spans="1:10" ht="21.9" hidden="1" customHeight="1">
      <c r="A165" s="1770" t="s">
        <v>52</v>
      </c>
      <c r="B165" s="1771"/>
      <c r="C165" s="1771"/>
      <c r="D165" s="1771"/>
      <c r="E165" s="1771"/>
      <c r="F165" s="1771"/>
      <c r="G165" s="1772"/>
      <c r="H165" s="96">
        <f>SUM(H162:H164)</f>
        <v>0</v>
      </c>
      <c r="I165" s="96">
        <f>SUM(I162:I164)</f>
        <v>0</v>
      </c>
      <c r="J165" s="96">
        <f>SUM(J162:J164)</f>
        <v>0</v>
      </c>
    </row>
    <row r="166" spans="1:10" ht="12" hidden="1" customHeight="1"/>
    <row r="167" spans="1:10" ht="21.9" hidden="1" customHeight="1">
      <c r="B167" s="2107" t="s">
        <v>118</v>
      </c>
      <c r="C167" s="2107"/>
      <c r="D167" s="2107"/>
      <c r="E167" s="2107"/>
      <c r="F167" s="2107"/>
      <c r="G167" s="2107"/>
      <c r="H167" s="2107"/>
      <c r="I167" s="2107"/>
      <c r="J167" s="2107"/>
    </row>
    <row r="168" spans="1:10" ht="21.9" hidden="1" customHeight="1">
      <c r="A168" s="1858" t="s">
        <v>106</v>
      </c>
      <c r="B168" s="1801" t="s">
        <v>77</v>
      </c>
      <c r="C168" s="1801"/>
      <c r="D168" s="1801"/>
      <c r="E168" s="1858" t="s">
        <v>82</v>
      </c>
      <c r="F168" s="1800" t="s">
        <v>78</v>
      </c>
      <c r="G168" s="1800" t="s">
        <v>778</v>
      </c>
      <c r="H168" s="1801" t="s">
        <v>104</v>
      </c>
      <c r="I168" s="1801"/>
      <c r="J168" s="1801"/>
    </row>
    <row r="169" spans="1:10" ht="21.9" hidden="1" customHeight="1">
      <c r="A169" s="1858"/>
      <c r="B169" s="1801"/>
      <c r="C169" s="1801"/>
      <c r="D169" s="1801"/>
      <c r="E169" s="1858"/>
      <c r="F169" s="1800"/>
      <c r="G169" s="1800"/>
      <c r="H169" s="55">
        <f>H14</f>
        <v>2024</v>
      </c>
      <c r="I169" s="55">
        <f t="shared" ref="I169:J169" si="52">I14</f>
        <v>2025</v>
      </c>
      <c r="J169" s="55">
        <f t="shared" si="52"/>
        <v>2026</v>
      </c>
    </row>
    <row r="170" spans="1:10" ht="16.05" hidden="1" customHeight="1">
      <c r="A170" s="68">
        <v>1</v>
      </c>
      <c r="B170" s="1763">
        <v>2</v>
      </c>
      <c r="C170" s="1763"/>
      <c r="D170" s="1763"/>
      <c r="E170" s="69">
        <v>3</v>
      </c>
      <c r="F170" s="69">
        <v>4</v>
      </c>
      <c r="G170" s="69">
        <v>5</v>
      </c>
      <c r="H170" s="105">
        <v>6</v>
      </c>
      <c r="I170" s="105">
        <v>7</v>
      </c>
      <c r="J170" s="105">
        <v>8</v>
      </c>
    </row>
    <row r="171" spans="1:10" ht="23.1" hidden="1" customHeight="1">
      <c r="A171" s="103">
        <v>1</v>
      </c>
      <c r="B171" s="1746" t="s">
        <v>119</v>
      </c>
      <c r="C171" s="1747"/>
      <c r="D171" s="1748"/>
      <c r="E171" s="252" t="s">
        <v>55</v>
      </c>
      <c r="F171" s="56" t="e">
        <f>H171/G171</f>
        <v>#DIV/0!</v>
      </c>
      <c r="G171" s="56"/>
      <c r="H171" s="56"/>
      <c r="I171" s="56"/>
      <c r="J171" s="56"/>
    </row>
    <row r="172" spans="1:10" ht="23.1" hidden="1" customHeight="1">
      <c r="A172" s="103">
        <v>2</v>
      </c>
      <c r="B172" s="1746" t="s">
        <v>56</v>
      </c>
      <c r="C172" s="1747"/>
      <c r="D172" s="1748"/>
      <c r="E172" s="252" t="s">
        <v>55</v>
      </c>
      <c r="F172" s="56" t="e">
        <f t="shared" ref="F172:F174" si="53">H172/G172</f>
        <v>#DIV/0!</v>
      </c>
      <c r="G172" s="56"/>
      <c r="H172" s="56"/>
      <c r="I172" s="56"/>
      <c r="J172" s="56"/>
    </row>
    <row r="173" spans="1:10" ht="23.1" hidden="1" customHeight="1">
      <c r="A173" s="103">
        <v>3</v>
      </c>
      <c r="B173" s="1746"/>
      <c r="C173" s="1747"/>
      <c r="D173" s="1748"/>
      <c r="E173" s="252" t="s">
        <v>55</v>
      </c>
      <c r="F173" s="56" t="e">
        <f t="shared" si="53"/>
        <v>#DIV/0!</v>
      </c>
      <c r="G173" s="56"/>
      <c r="H173" s="56"/>
      <c r="I173" s="56"/>
      <c r="J173" s="56"/>
    </row>
    <row r="174" spans="1:10" ht="23.1" hidden="1" customHeight="1">
      <c r="A174" s="103">
        <v>4</v>
      </c>
      <c r="B174" s="1764"/>
      <c r="C174" s="1765"/>
      <c r="D174" s="1766"/>
      <c r="E174" s="253"/>
      <c r="F174" s="56" t="e">
        <f t="shared" si="53"/>
        <v>#DIV/0!</v>
      </c>
      <c r="G174" s="56"/>
      <c r="H174" s="56"/>
      <c r="I174" s="56"/>
      <c r="J174" s="56"/>
    </row>
    <row r="175" spans="1:10" ht="21.9" hidden="1" customHeight="1">
      <c r="A175" s="1770" t="s">
        <v>59</v>
      </c>
      <c r="B175" s="1771"/>
      <c r="C175" s="1771"/>
      <c r="D175" s="1771"/>
      <c r="E175" s="1771"/>
      <c r="F175" s="1771"/>
      <c r="G175" s="1772"/>
      <c r="H175" s="96">
        <f>SUM(H171:H174)</f>
        <v>0</v>
      </c>
      <c r="I175" s="96">
        <f>SUM(I171:I174)</f>
        <v>0</v>
      </c>
      <c r="J175" s="96">
        <f>SUM(J171:J174)</f>
        <v>0</v>
      </c>
    </row>
    <row r="176" spans="1:10" ht="12" hidden="1" customHeight="1"/>
    <row r="177" spans="1:27" ht="21.9" hidden="1" customHeight="1">
      <c r="B177" s="2107" t="s">
        <v>120</v>
      </c>
      <c r="C177" s="2107"/>
      <c r="D177" s="2107"/>
      <c r="E177" s="2107"/>
      <c r="F177" s="2107"/>
      <c r="G177" s="2107"/>
      <c r="H177" s="2107"/>
      <c r="I177" s="2107"/>
      <c r="J177" s="2107"/>
    </row>
    <row r="178" spans="1:27" ht="21.9" hidden="1" customHeight="1">
      <c r="A178" s="1858" t="s">
        <v>106</v>
      </c>
      <c r="B178" s="1801" t="s">
        <v>77</v>
      </c>
      <c r="C178" s="1801"/>
      <c r="D178" s="1801"/>
      <c r="E178" s="1940" t="s">
        <v>122</v>
      </c>
      <c r="F178" s="2109" t="s">
        <v>86</v>
      </c>
      <c r="G178" s="2109" t="s">
        <v>123</v>
      </c>
      <c r="H178" s="1801" t="s">
        <v>104</v>
      </c>
      <c r="I178" s="1801"/>
      <c r="J178" s="1801"/>
    </row>
    <row r="179" spans="1:27" ht="21.9" hidden="1" customHeight="1">
      <c r="A179" s="1858"/>
      <c r="B179" s="1801"/>
      <c r="C179" s="1801"/>
      <c r="D179" s="1801"/>
      <c r="E179" s="1940"/>
      <c r="F179" s="2109"/>
      <c r="G179" s="2109"/>
      <c r="H179" s="55">
        <f>H14</f>
        <v>2024</v>
      </c>
      <c r="I179" s="55">
        <f t="shared" ref="I179:J179" si="54">I14</f>
        <v>2025</v>
      </c>
      <c r="J179" s="55">
        <f t="shared" si="54"/>
        <v>2026</v>
      </c>
    </row>
    <row r="180" spans="1:27" ht="16.05" hidden="1" customHeight="1">
      <c r="A180" s="68">
        <v>1</v>
      </c>
      <c r="B180" s="1763">
        <v>2</v>
      </c>
      <c r="C180" s="1763"/>
      <c r="D180" s="1763"/>
      <c r="E180" s="69">
        <v>3</v>
      </c>
      <c r="F180" s="69">
        <v>4</v>
      </c>
      <c r="G180" s="69">
        <v>5</v>
      </c>
      <c r="H180" s="105">
        <v>6</v>
      </c>
      <c r="I180" s="105">
        <v>7</v>
      </c>
      <c r="J180" s="105">
        <v>8</v>
      </c>
    </row>
    <row r="181" spans="1:27" ht="17.100000000000001" hidden="1" customHeight="1">
      <c r="A181" s="107">
        <v>1</v>
      </c>
      <c r="B181" s="1742" t="s">
        <v>60</v>
      </c>
      <c r="C181" s="1743"/>
      <c r="D181" s="1744"/>
      <c r="E181" s="71"/>
      <c r="F181" s="56" t="e">
        <f>H181/G181</f>
        <v>#DIV/0!</v>
      </c>
      <c r="G181" s="56"/>
      <c r="H181" s="56"/>
      <c r="I181" s="56"/>
      <c r="J181" s="56"/>
    </row>
    <row r="182" spans="1:27" ht="17.100000000000001" hidden="1" customHeight="1">
      <c r="A182" s="107">
        <v>2</v>
      </c>
      <c r="B182" s="1742" t="s">
        <v>121</v>
      </c>
      <c r="C182" s="1743"/>
      <c r="D182" s="1744"/>
      <c r="E182" s="71"/>
      <c r="F182" s="56" t="e">
        <f t="shared" ref="F182" si="55">H182/G182</f>
        <v>#DIV/0!</v>
      </c>
      <c r="G182" s="56"/>
      <c r="H182" s="56"/>
      <c r="I182" s="56"/>
      <c r="J182" s="56"/>
    </row>
    <row r="183" spans="1:27" ht="22.2" hidden="1" customHeight="1">
      <c r="A183" s="1770" t="s">
        <v>61</v>
      </c>
      <c r="B183" s="1771"/>
      <c r="C183" s="1771"/>
      <c r="D183" s="1771"/>
      <c r="E183" s="1771"/>
      <c r="F183" s="1771"/>
      <c r="G183" s="1772"/>
      <c r="H183" s="96">
        <f>SUM(H181:H182)</f>
        <v>0</v>
      </c>
      <c r="I183" s="96">
        <f>SUM(I181:I182)</f>
        <v>0</v>
      </c>
      <c r="J183" s="96">
        <f>SUM(J181:J182)</f>
        <v>0</v>
      </c>
    </row>
    <row r="184" spans="1:27" ht="12" hidden="1" customHeight="1"/>
    <row r="185" spans="1:27" ht="18.45" customHeight="1">
      <c r="B185" s="2107" t="s">
        <v>138</v>
      </c>
      <c r="C185" s="2107"/>
      <c r="D185" s="2107"/>
      <c r="E185" s="2107"/>
      <c r="F185" s="2107"/>
      <c r="G185" s="2107"/>
      <c r="H185" s="2107"/>
      <c r="I185" s="2107"/>
      <c r="J185" s="2107"/>
    </row>
    <row r="186" spans="1:27" ht="21.9" customHeight="1">
      <c r="A186" s="1797" t="s">
        <v>106</v>
      </c>
      <c r="B186" s="2110" t="s">
        <v>77</v>
      </c>
      <c r="C186" s="2111"/>
      <c r="D186" s="2112"/>
      <c r="E186" s="1858" t="s">
        <v>82</v>
      </c>
      <c r="F186" s="1940" t="s">
        <v>35</v>
      </c>
      <c r="G186" s="1800" t="s">
        <v>111</v>
      </c>
      <c r="H186" s="1801" t="s">
        <v>104</v>
      </c>
      <c r="I186" s="1801"/>
      <c r="J186" s="1801"/>
      <c r="N186" s="2041" t="s">
        <v>637</v>
      </c>
      <c r="O186" s="2042"/>
      <c r="P186" s="2042"/>
      <c r="Q186" s="2042"/>
      <c r="R186" s="2042"/>
      <c r="S186" s="2042"/>
      <c r="T186" s="2042"/>
      <c r="U186" s="2042"/>
      <c r="V186" s="2042"/>
      <c r="W186" s="2042"/>
      <c r="X186" s="2042"/>
      <c r="Y186" s="2043"/>
      <c r="Z186" s="792" t="s">
        <v>336</v>
      </c>
      <c r="AA186" s="799" t="s">
        <v>636</v>
      </c>
    </row>
    <row r="187" spans="1:27" ht="21.9" customHeight="1">
      <c r="A187" s="1798"/>
      <c r="B187" s="2113"/>
      <c r="C187" s="2114"/>
      <c r="D187" s="2115"/>
      <c r="E187" s="1858"/>
      <c r="F187" s="1940"/>
      <c r="G187" s="1800"/>
      <c r="H187" s="55">
        <f>H14</f>
        <v>2024</v>
      </c>
      <c r="I187" s="55">
        <f t="shared" ref="I187:J187" si="56">I14</f>
        <v>2025</v>
      </c>
      <c r="J187" s="55">
        <f t="shared" si="56"/>
        <v>2026</v>
      </c>
      <c r="N187" s="792"/>
      <c r="O187" s="792"/>
      <c r="P187" s="792"/>
      <c r="Q187" s="792"/>
      <c r="R187" s="792"/>
      <c r="S187" s="792"/>
      <c r="T187" s="792"/>
      <c r="U187" s="792"/>
      <c r="V187" s="792"/>
      <c r="W187" s="792"/>
      <c r="X187" s="792"/>
      <c r="Y187" s="792"/>
      <c r="Z187" s="792"/>
      <c r="AA187" s="792"/>
    </row>
    <row r="188" spans="1:27" ht="16.05" customHeight="1">
      <c r="A188" s="68">
        <v>1</v>
      </c>
      <c r="B188" s="1763">
        <v>2</v>
      </c>
      <c r="C188" s="1763"/>
      <c r="D188" s="1763"/>
      <c r="E188" s="69">
        <v>3</v>
      </c>
      <c r="F188" s="69">
        <v>4</v>
      </c>
      <c r="G188" s="69">
        <v>5</v>
      </c>
      <c r="H188" s="105">
        <v>6</v>
      </c>
      <c r="I188" s="105">
        <v>7</v>
      </c>
      <c r="J188" s="105">
        <v>8</v>
      </c>
      <c r="N188" s="792"/>
      <c r="O188" s="792"/>
      <c r="P188" s="792"/>
      <c r="Q188" s="792"/>
      <c r="R188" s="792"/>
      <c r="S188" s="792"/>
      <c r="T188" s="792"/>
      <c r="U188" s="792"/>
      <c r="V188" s="792"/>
      <c r="W188" s="792"/>
      <c r="X188" s="792"/>
      <c r="Y188" s="792"/>
      <c r="Z188" s="792"/>
      <c r="AA188" s="792"/>
    </row>
    <row r="189" spans="1:27" ht="31.05" hidden="1" customHeight="1">
      <c r="A189" s="98">
        <v>1</v>
      </c>
      <c r="B189" s="2116" t="s">
        <v>62</v>
      </c>
      <c r="C189" s="2117"/>
      <c r="D189" s="2118"/>
      <c r="E189" s="99" t="s">
        <v>117</v>
      </c>
      <c r="F189" s="100" t="s">
        <v>117</v>
      </c>
      <c r="G189" s="101" t="s">
        <v>117</v>
      </c>
      <c r="H189" s="74">
        <f>SUM(H190:H200)</f>
        <v>0</v>
      </c>
      <c r="I189" s="74">
        <f t="shared" ref="I189:J189" si="57">SUM(I190:I200)</f>
        <v>0</v>
      </c>
      <c r="J189" s="74">
        <f t="shared" si="57"/>
        <v>0</v>
      </c>
      <c r="N189" s="792"/>
      <c r="O189" s="792"/>
      <c r="P189" s="792"/>
      <c r="Q189" s="792"/>
      <c r="R189" s="792"/>
      <c r="S189" s="792"/>
      <c r="T189" s="792"/>
      <c r="U189" s="792"/>
      <c r="V189" s="792"/>
      <c r="W189" s="792"/>
      <c r="X189" s="792"/>
      <c r="Y189" s="792"/>
      <c r="Z189" s="792"/>
      <c r="AA189" s="792"/>
    </row>
    <row r="190" spans="1:27" ht="17.100000000000001" hidden="1" customHeight="1">
      <c r="A190" s="103"/>
      <c r="B190" s="1727"/>
      <c r="C190" s="1728"/>
      <c r="D190" s="1729"/>
      <c r="E190" s="106"/>
      <c r="F190" s="61"/>
      <c r="G190" s="97" t="e">
        <f>H190/F190/12</f>
        <v>#DIV/0!</v>
      </c>
      <c r="H190" s="56"/>
      <c r="I190" s="56"/>
      <c r="J190" s="56"/>
      <c r="N190" s="792"/>
      <c r="O190" s="792"/>
      <c r="P190" s="792"/>
      <c r="Q190" s="792"/>
      <c r="R190" s="792"/>
      <c r="S190" s="792"/>
      <c r="T190" s="792"/>
      <c r="U190" s="792"/>
      <c r="V190" s="792"/>
      <c r="W190" s="792"/>
      <c r="X190" s="792"/>
      <c r="Y190" s="792"/>
      <c r="Z190" s="792"/>
      <c r="AA190" s="792"/>
    </row>
    <row r="191" spans="1:27" ht="17.100000000000001" hidden="1" customHeight="1">
      <c r="A191" s="103"/>
      <c r="B191" s="1727"/>
      <c r="C191" s="1728"/>
      <c r="D191" s="1729"/>
      <c r="E191" s="106"/>
      <c r="F191" s="61"/>
      <c r="G191" s="97" t="e">
        <f>H191/F191/12</f>
        <v>#DIV/0!</v>
      </c>
      <c r="H191" s="56"/>
      <c r="I191" s="56"/>
      <c r="J191" s="56"/>
      <c r="N191" s="792"/>
      <c r="O191" s="792"/>
      <c r="P191" s="792"/>
      <c r="Q191" s="792"/>
      <c r="R191" s="792"/>
      <c r="S191" s="792"/>
      <c r="T191" s="792"/>
      <c r="U191" s="792"/>
      <c r="V191" s="792"/>
      <c r="W191" s="792"/>
      <c r="X191" s="792"/>
      <c r="Y191" s="792"/>
      <c r="Z191" s="792"/>
      <c r="AA191" s="792"/>
    </row>
    <row r="192" spans="1:27" ht="17.100000000000001" hidden="1" customHeight="1">
      <c r="A192" s="103"/>
      <c r="B192" s="1727"/>
      <c r="C192" s="1728"/>
      <c r="D192" s="1729"/>
      <c r="E192" s="106"/>
      <c r="F192" s="60"/>
      <c r="G192" s="97" t="e">
        <f>H192/F192</f>
        <v>#DIV/0!</v>
      </c>
      <c r="H192" s="56"/>
      <c r="I192" s="56"/>
      <c r="J192" s="56"/>
      <c r="N192" s="792"/>
      <c r="O192" s="792"/>
      <c r="P192" s="792"/>
      <c r="Q192" s="792"/>
      <c r="R192" s="792"/>
      <c r="S192" s="792"/>
      <c r="T192" s="792"/>
      <c r="U192" s="792"/>
      <c r="V192" s="792"/>
      <c r="W192" s="792"/>
      <c r="X192" s="792"/>
      <c r="Y192" s="792"/>
      <c r="Z192" s="792"/>
      <c r="AA192" s="792"/>
    </row>
    <row r="193" spans="1:27" ht="17.100000000000001" hidden="1" customHeight="1">
      <c r="A193" s="103"/>
      <c r="B193" s="1727"/>
      <c r="C193" s="1728"/>
      <c r="D193" s="1729"/>
      <c r="E193" s="106"/>
      <c r="F193" s="60"/>
      <c r="G193" s="97" t="e">
        <f>H193/F193</f>
        <v>#DIV/0!</v>
      </c>
      <c r="H193" s="56"/>
      <c r="I193" s="56"/>
      <c r="J193" s="56"/>
      <c r="N193" s="792"/>
      <c r="O193" s="792"/>
      <c r="P193" s="792"/>
      <c r="Q193" s="792"/>
      <c r="R193" s="792"/>
      <c r="S193" s="792"/>
      <c r="T193" s="792"/>
      <c r="U193" s="792"/>
      <c r="V193" s="792"/>
      <c r="W193" s="792"/>
      <c r="X193" s="792"/>
      <c r="Y193" s="792"/>
      <c r="Z193" s="792"/>
      <c r="AA193" s="792"/>
    </row>
    <row r="194" spans="1:27" ht="17.100000000000001" hidden="1" customHeight="1">
      <c r="A194" s="103"/>
      <c r="B194" s="1727"/>
      <c r="C194" s="1728"/>
      <c r="D194" s="1729"/>
      <c r="E194" s="106"/>
      <c r="F194" s="60"/>
      <c r="G194" s="97" t="e">
        <f>H194/F194</f>
        <v>#DIV/0!</v>
      </c>
      <c r="H194" s="56"/>
      <c r="I194" s="56"/>
      <c r="J194" s="56"/>
      <c r="N194" s="792"/>
      <c r="O194" s="792"/>
      <c r="P194" s="792"/>
      <c r="Q194" s="792"/>
      <c r="R194" s="792"/>
      <c r="S194" s="792"/>
      <c r="T194" s="792"/>
      <c r="U194" s="792"/>
      <c r="V194" s="792"/>
      <c r="W194" s="792"/>
      <c r="X194" s="792"/>
      <c r="Y194" s="792"/>
      <c r="Z194" s="792"/>
      <c r="AA194" s="792"/>
    </row>
    <row r="195" spans="1:27" ht="17.100000000000001" hidden="1" customHeight="1">
      <c r="A195" s="103"/>
      <c r="B195" s="1727"/>
      <c r="C195" s="1728"/>
      <c r="D195" s="1729"/>
      <c r="E195" s="106"/>
      <c r="F195" s="60"/>
      <c r="G195" s="97" t="e">
        <f>H195/F195</f>
        <v>#DIV/0!</v>
      </c>
      <c r="H195" s="56"/>
      <c r="I195" s="56"/>
      <c r="J195" s="56"/>
      <c r="N195" s="792"/>
      <c r="O195" s="792"/>
      <c r="P195" s="792"/>
      <c r="Q195" s="792"/>
      <c r="R195" s="792"/>
      <c r="S195" s="792"/>
      <c r="T195" s="792"/>
      <c r="U195" s="792"/>
      <c r="V195" s="792"/>
      <c r="W195" s="792"/>
      <c r="X195" s="792"/>
      <c r="Y195" s="792"/>
      <c r="Z195" s="792"/>
      <c r="AA195" s="792"/>
    </row>
    <row r="196" spans="1:27" ht="16.95" hidden="1" customHeight="1">
      <c r="A196" s="103"/>
      <c r="B196" s="1727"/>
      <c r="C196" s="1728"/>
      <c r="D196" s="1729"/>
      <c r="E196" s="106"/>
      <c r="F196" s="60"/>
      <c r="G196" s="97" t="e">
        <f>H196/F196</f>
        <v>#DIV/0!</v>
      </c>
      <c r="H196" s="56"/>
      <c r="I196" s="56"/>
      <c r="J196" s="56"/>
      <c r="N196" s="792"/>
      <c r="O196" s="792"/>
      <c r="P196" s="792"/>
      <c r="Q196" s="792"/>
      <c r="R196" s="792"/>
      <c r="S196" s="792"/>
      <c r="T196" s="792"/>
      <c r="U196" s="792"/>
      <c r="V196" s="792"/>
      <c r="W196" s="792"/>
      <c r="X196" s="792"/>
      <c r="Y196" s="792"/>
      <c r="Z196" s="792"/>
      <c r="AA196" s="792"/>
    </row>
    <row r="197" spans="1:27" ht="17.100000000000001" hidden="1" customHeight="1">
      <c r="A197" s="103"/>
      <c r="B197" s="1727"/>
      <c r="C197" s="1728"/>
      <c r="D197" s="1729"/>
      <c r="E197" s="106"/>
      <c r="F197" s="60"/>
      <c r="G197" s="97" t="e">
        <f t="shared" ref="G197:G199" si="58">H197/F197</f>
        <v>#DIV/0!</v>
      </c>
      <c r="H197" s="56"/>
      <c r="I197" s="56"/>
      <c r="J197" s="56"/>
      <c r="N197" s="792"/>
      <c r="O197" s="792"/>
      <c r="P197" s="792"/>
      <c r="Q197" s="792"/>
      <c r="R197" s="792"/>
      <c r="S197" s="792"/>
      <c r="T197" s="792"/>
      <c r="U197" s="792"/>
      <c r="V197" s="792"/>
      <c r="W197" s="792"/>
      <c r="X197" s="792"/>
      <c r="Y197" s="792"/>
      <c r="Z197" s="792"/>
      <c r="AA197" s="792"/>
    </row>
    <row r="198" spans="1:27" ht="17.100000000000001" hidden="1" customHeight="1">
      <c r="A198" s="103"/>
      <c r="B198" s="1727"/>
      <c r="C198" s="1728"/>
      <c r="D198" s="1729"/>
      <c r="E198" s="106"/>
      <c r="F198" s="60"/>
      <c r="G198" s="97" t="e">
        <f t="shared" si="58"/>
        <v>#DIV/0!</v>
      </c>
      <c r="H198" s="56"/>
      <c r="I198" s="56"/>
      <c r="J198" s="56"/>
      <c r="N198" s="792"/>
      <c r="O198" s="792"/>
      <c r="P198" s="792"/>
      <c r="Q198" s="792"/>
      <c r="R198" s="792"/>
      <c r="S198" s="792"/>
      <c r="T198" s="792"/>
      <c r="U198" s="792"/>
      <c r="V198" s="792"/>
      <c r="W198" s="792"/>
      <c r="X198" s="792"/>
      <c r="Y198" s="792"/>
      <c r="Z198" s="792"/>
      <c r="AA198" s="792"/>
    </row>
    <row r="199" spans="1:27" ht="17.100000000000001" hidden="1" customHeight="1">
      <c r="A199" s="103"/>
      <c r="B199" s="1727"/>
      <c r="C199" s="1728"/>
      <c r="D199" s="1729"/>
      <c r="E199" s="106"/>
      <c r="F199" s="60"/>
      <c r="G199" s="97" t="e">
        <f t="shared" si="58"/>
        <v>#DIV/0!</v>
      </c>
      <c r="H199" s="56"/>
      <c r="I199" s="56"/>
      <c r="J199" s="56"/>
      <c r="N199" s="792"/>
      <c r="O199" s="792"/>
      <c r="P199" s="792"/>
      <c r="Q199" s="792"/>
      <c r="R199" s="792"/>
      <c r="S199" s="792"/>
      <c r="T199" s="792"/>
      <c r="U199" s="792"/>
      <c r="V199" s="792"/>
      <c r="W199" s="792"/>
      <c r="X199" s="792"/>
      <c r="Y199" s="792"/>
      <c r="Z199" s="792"/>
      <c r="AA199" s="792"/>
    </row>
    <row r="200" spans="1:27" ht="32.1" hidden="1" customHeight="1">
      <c r="A200" s="617">
        <v>2</v>
      </c>
      <c r="B200" s="2119" t="s">
        <v>133</v>
      </c>
      <c r="C200" s="2120"/>
      <c r="D200" s="2121"/>
      <c r="E200" s="613" t="s">
        <v>92</v>
      </c>
      <c r="F200" s="614"/>
      <c r="G200" s="615" t="e">
        <f>H200/F200</f>
        <v>#DIV/0!</v>
      </c>
      <c r="H200" s="616"/>
      <c r="I200" s="616"/>
      <c r="J200" s="616"/>
      <c r="N200" s="792"/>
      <c r="O200" s="792"/>
      <c r="P200" s="792"/>
      <c r="Q200" s="792"/>
      <c r="R200" s="792"/>
      <c r="S200" s="792"/>
      <c r="T200" s="792"/>
      <c r="U200" s="792"/>
      <c r="V200" s="792"/>
      <c r="W200" s="792"/>
      <c r="X200" s="792"/>
      <c r="Y200" s="792"/>
      <c r="Z200" s="792"/>
      <c r="AA200" s="792"/>
    </row>
    <row r="201" spans="1:27" ht="16.95" customHeight="1">
      <c r="A201" s="98">
        <v>3</v>
      </c>
      <c r="B201" s="1891" t="s">
        <v>918</v>
      </c>
      <c r="C201" s="1892"/>
      <c r="D201" s="1893"/>
      <c r="E201" s="99" t="s">
        <v>117</v>
      </c>
      <c r="F201" s="100" t="s">
        <v>117</v>
      </c>
      <c r="G201" s="101" t="s">
        <v>117</v>
      </c>
      <c r="H201" s="74">
        <f>H202+H207+H208</f>
        <v>0</v>
      </c>
      <c r="I201" s="74">
        <f t="shared" ref="I201:J201" si="59">I202+I207+I208</f>
        <v>0</v>
      </c>
      <c r="J201" s="74">
        <f t="shared" si="59"/>
        <v>0</v>
      </c>
      <c r="N201" s="792"/>
      <c r="O201" s="792"/>
      <c r="P201" s="792"/>
      <c r="Q201" s="792"/>
      <c r="R201" s="792"/>
      <c r="S201" s="792"/>
      <c r="T201" s="792"/>
      <c r="U201" s="792"/>
      <c r="V201" s="792"/>
      <c r="W201" s="792"/>
      <c r="X201" s="792"/>
      <c r="Y201" s="792"/>
      <c r="Z201" s="792"/>
      <c r="AA201" s="792"/>
    </row>
    <row r="202" spans="1:27" ht="17.100000000000001" customHeight="1">
      <c r="A202" s="103"/>
      <c r="B202" s="1727"/>
      <c r="C202" s="1728"/>
      <c r="D202" s="1729"/>
      <c r="E202" s="1581" t="s">
        <v>95</v>
      </c>
      <c r="F202" s="60"/>
      <c r="G202" s="56" t="e">
        <f>H202/F202</f>
        <v>#DIV/0!</v>
      </c>
      <c r="H202" s="56"/>
      <c r="I202" s="56"/>
      <c r="J202" s="56"/>
      <c r="N202" s="792"/>
      <c r="O202" s="792"/>
      <c r="P202" s="792"/>
      <c r="Q202" s="792"/>
      <c r="R202" s="792"/>
      <c r="S202" s="792"/>
      <c r="T202" s="792"/>
      <c r="U202" s="792"/>
      <c r="V202" s="792"/>
      <c r="W202" s="792"/>
      <c r="X202" s="792"/>
      <c r="Y202" s="792"/>
      <c r="Z202" s="792"/>
      <c r="AA202" s="792"/>
    </row>
    <row r="203" spans="1:27" ht="17.100000000000001" customHeight="1">
      <c r="A203" s="1290"/>
      <c r="B203" s="1727"/>
      <c r="C203" s="1728"/>
      <c r="D203" s="1729"/>
      <c r="E203" s="1581" t="s">
        <v>95</v>
      </c>
      <c r="F203" s="60"/>
      <c r="G203" s="56" t="e">
        <f t="shared" ref="G203:G206" si="60">H203/F203</f>
        <v>#DIV/0!</v>
      </c>
      <c r="H203" s="56"/>
      <c r="I203" s="56"/>
      <c r="J203" s="56"/>
      <c r="N203" s="792"/>
      <c r="O203" s="792"/>
      <c r="P203" s="792"/>
      <c r="Q203" s="792"/>
      <c r="R203" s="792"/>
      <c r="S203" s="792"/>
      <c r="T203" s="792"/>
      <c r="U203" s="792"/>
      <c r="V203" s="792"/>
      <c r="W203" s="792"/>
      <c r="X203" s="792"/>
      <c r="Y203" s="792"/>
      <c r="Z203" s="792"/>
      <c r="AA203" s="792"/>
    </row>
    <row r="204" spans="1:27" ht="17.100000000000001" customHeight="1">
      <c r="A204" s="1290"/>
      <c r="B204" s="1727"/>
      <c r="C204" s="1728"/>
      <c r="D204" s="1729"/>
      <c r="E204" s="1581" t="s">
        <v>95</v>
      </c>
      <c r="F204" s="60"/>
      <c r="G204" s="56" t="e">
        <f t="shared" si="60"/>
        <v>#DIV/0!</v>
      </c>
      <c r="H204" s="56"/>
      <c r="I204" s="56"/>
      <c r="J204" s="56"/>
      <c r="N204" s="792"/>
      <c r="O204" s="792"/>
      <c r="P204" s="792"/>
      <c r="Q204" s="792"/>
      <c r="R204" s="792"/>
      <c r="S204" s="792"/>
      <c r="T204" s="792"/>
      <c r="U204" s="792"/>
      <c r="V204" s="792"/>
      <c r="W204" s="792"/>
      <c r="X204" s="792"/>
      <c r="Y204" s="792"/>
      <c r="Z204" s="792"/>
      <c r="AA204" s="792"/>
    </row>
    <row r="205" spans="1:27" ht="17.100000000000001" customHeight="1">
      <c r="A205" s="1290"/>
      <c r="B205" s="1727"/>
      <c r="C205" s="1728"/>
      <c r="D205" s="1729"/>
      <c r="E205" s="1581" t="s">
        <v>95</v>
      </c>
      <c r="F205" s="60"/>
      <c r="G205" s="56" t="e">
        <f t="shared" si="60"/>
        <v>#DIV/0!</v>
      </c>
      <c r="H205" s="56"/>
      <c r="I205" s="56"/>
      <c r="J205" s="56"/>
      <c r="N205" s="792"/>
      <c r="O205" s="792"/>
      <c r="P205" s="792"/>
      <c r="Q205" s="792"/>
      <c r="R205" s="792"/>
      <c r="S205" s="792"/>
      <c r="T205" s="792"/>
      <c r="U205" s="792"/>
      <c r="V205" s="792"/>
      <c r="W205" s="792"/>
      <c r="X205" s="792"/>
      <c r="Y205" s="792"/>
      <c r="Z205" s="792"/>
      <c r="AA205" s="792"/>
    </row>
    <row r="206" spans="1:27" ht="17.100000000000001" customHeight="1">
      <c r="A206" s="1290"/>
      <c r="B206" s="1727"/>
      <c r="C206" s="1728"/>
      <c r="D206" s="1729"/>
      <c r="E206" s="1581" t="s">
        <v>95</v>
      </c>
      <c r="F206" s="60"/>
      <c r="G206" s="56" t="e">
        <f t="shared" si="60"/>
        <v>#DIV/0!</v>
      </c>
      <c r="H206" s="56"/>
      <c r="I206" s="56"/>
      <c r="J206" s="56"/>
      <c r="N206" s="792"/>
      <c r="O206" s="792"/>
      <c r="P206" s="792"/>
      <c r="Q206" s="792"/>
      <c r="R206" s="792"/>
      <c r="S206" s="792"/>
      <c r="T206" s="792"/>
      <c r="U206" s="792"/>
      <c r="V206" s="792"/>
      <c r="W206" s="792"/>
      <c r="X206" s="792"/>
      <c r="Y206" s="792"/>
      <c r="Z206" s="792"/>
      <c r="AA206" s="792"/>
    </row>
    <row r="207" spans="1:27" ht="17.100000000000001" customHeight="1">
      <c r="A207" s="103"/>
      <c r="B207" s="1727"/>
      <c r="C207" s="1728"/>
      <c r="D207" s="1729"/>
      <c r="E207" s="1581" t="s">
        <v>92</v>
      </c>
      <c r="F207" s="60"/>
      <c r="G207" s="56" t="e">
        <f>H207/F207</f>
        <v>#DIV/0!</v>
      </c>
      <c r="H207" s="56"/>
      <c r="I207" s="56"/>
      <c r="J207" s="56"/>
      <c r="N207" s="792"/>
      <c r="O207" s="792"/>
      <c r="P207" s="792"/>
      <c r="Q207" s="792"/>
      <c r="R207" s="792"/>
      <c r="S207" s="792"/>
      <c r="T207" s="792"/>
      <c r="U207" s="792"/>
      <c r="V207" s="792"/>
      <c r="W207" s="792"/>
      <c r="X207" s="792"/>
      <c r="Y207" s="792"/>
      <c r="Z207" s="792"/>
      <c r="AA207" s="792"/>
    </row>
    <row r="208" spans="1:27" ht="17.100000000000001" customHeight="1">
      <c r="A208" s="103"/>
      <c r="B208" s="1727"/>
      <c r="C208" s="1728"/>
      <c r="D208" s="1729"/>
      <c r="E208" s="1581" t="s">
        <v>96</v>
      </c>
      <c r="F208" s="60"/>
      <c r="G208" s="56" t="e">
        <f>H208/F208</f>
        <v>#DIV/0!</v>
      </c>
      <c r="H208" s="56"/>
      <c r="I208" s="56"/>
      <c r="J208" s="56"/>
      <c r="N208" s="792"/>
      <c r="O208" s="792"/>
      <c r="P208" s="792"/>
      <c r="Q208" s="792"/>
      <c r="R208" s="792"/>
      <c r="S208" s="792"/>
      <c r="T208" s="792"/>
      <c r="U208" s="792"/>
      <c r="V208" s="792"/>
      <c r="W208" s="792"/>
      <c r="X208" s="792"/>
      <c r="Y208" s="792"/>
      <c r="Z208" s="792"/>
      <c r="AA208" s="792"/>
    </row>
    <row r="209" spans="1:27" ht="39" customHeight="1">
      <c r="A209" s="98">
        <v>4</v>
      </c>
      <c r="B209" s="2116" t="s">
        <v>135</v>
      </c>
      <c r="C209" s="2117"/>
      <c r="D209" s="2118"/>
      <c r="E209" s="99" t="s">
        <v>117</v>
      </c>
      <c r="F209" s="100" t="s">
        <v>117</v>
      </c>
      <c r="G209" s="101" t="s">
        <v>117</v>
      </c>
      <c r="H209" s="74">
        <f>SUM(H210:H215)</f>
        <v>0</v>
      </c>
      <c r="I209" s="74">
        <f t="shared" ref="I209:J209" si="61">SUM(I210:I215)</f>
        <v>0</v>
      </c>
      <c r="J209" s="74">
        <f t="shared" si="61"/>
        <v>0</v>
      </c>
      <c r="N209" s="792"/>
      <c r="O209" s="792"/>
      <c r="P209" s="792"/>
      <c r="Q209" s="792"/>
      <c r="R209" s="792"/>
      <c r="S209" s="792"/>
      <c r="T209" s="792"/>
      <c r="U209" s="792"/>
      <c r="V209" s="792"/>
      <c r="W209" s="792"/>
      <c r="X209" s="792"/>
      <c r="Y209" s="792"/>
      <c r="Z209" s="792"/>
      <c r="AA209" s="792"/>
    </row>
    <row r="210" spans="1:27" s="77" customFormat="1" ht="17.100000000000001" customHeight="1">
      <c r="A210" s="116"/>
      <c r="B210" s="1867"/>
      <c r="C210" s="1868"/>
      <c r="D210" s="1869"/>
      <c r="E210" s="75" t="s">
        <v>96</v>
      </c>
      <c r="F210" s="76"/>
      <c r="G210" s="56" t="e">
        <f>H210/F210</f>
        <v>#DIV/0!</v>
      </c>
      <c r="H210" s="56"/>
      <c r="I210" s="56"/>
      <c r="J210" s="56"/>
      <c r="N210" s="792"/>
      <c r="O210" s="792"/>
      <c r="P210" s="792"/>
      <c r="Q210" s="792"/>
      <c r="R210" s="792"/>
      <c r="S210" s="792"/>
      <c r="T210" s="792"/>
      <c r="U210" s="792"/>
      <c r="V210" s="792"/>
      <c r="W210" s="792"/>
      <c r="X210" s="792"/>
      <c r="Y210" s="792"/>
      <c r="Z210" s="792"/>
      <c r="AA210" s="792"/>
    </row>
    <row r="211" spans="1:27" s="77" customFormat="1" ht="17.100000000000001" customHeight="1">
      <c r="A211" s="116"/>
      <c r="B211" s="1867"/>
      <c r="C211" s="1868"/>
      <c r="D211" s="1869"/>
      <c r="E211" s="75" t="s">
        <v>96</v>
      </c>
      <c r="F211" s="76"/>
      <c r="G211" s="56" t="e">
        <f t="shared" ref="G211:G244" si="62">H211/F211</f>
        <v>#DIV/0!</v>
      </c>
      <c r="H211" s="56"/>
      <c r="I211" s="56"/>
      <c r="J211" s="56"/>
      <c r="N211" s="792"/>
      <c r="O211" s="792"/>
      <c r="P211" s="792"/>
      <c r="Q211" s="792"/>
      <c r="R211" s="792"/>
      <c r="S211" s="792"/>
      <c r="T211" s="792"/>
      <c r="U211" s="792"/>
      <c r="V211" s="792"/>
      <c r="W211" s="792"/>
      <c r="X211" s="792"/>
      <c r="Y211" s="792"/>
      <c r="Z211" s="792"/>
      <c r="AA211" s="792"/>
    </row>
    <row r="212" spans="1:27" s="77" customFormat="1" ht="17.100000000000001" customHeight="1">
      <c r="A212" s="116"/>
      <c r="B212" s="1867"/>
      <c r="C212" s="1868"/>
      <c r="D212" s="1869"/>
      <c r="E212" s="75" t="s">
        <v>96</v>
      </c>
      <c r="F212" s="76"/>
      <c r="G212" s="56" t="e">
        <f t="shared" si="62"/>
        <v>#DIV/0!</v>
      </c>
      <c r="H212" s="56"/>
      <c r="I212" s="56"/>
      <c r="J212" s="56"/>
      <c r="N212" s="792"/>
      <c r="O212" s="792"/>
      <c r="P212" s="792"/>
      <c r="Q212" s="792"/>
      <c r="R212" s="792"/>
      <c r="S212" s="792"/>
      <c r="T212" s="792"/>
      <c r="U212" s="792"/>
      <c r="V212" s="792"/>
      <c r="W212" s="792"/>
      <c r="X212" s="792"/>
      <c r="Y212" s="792"/>
      <c r="Z212" s="792"/>
      <c r="AA212" s="792"/>
    </row>
    <row r="213" spans="1:27" s="77" customFormat="1" ht="17.100000000000001" customHeight="1">
      <c r="A213" s="116"/>
      <c r="B213" s="1867"/>
      <c r="C213" s="1868"/>
      <c r="D213" s="1869"/>
      <c r="E213" s="75" t="s">
        <v>96</v>
      </c>
      <c r="F213" s="76"/>
      <c r="G213" s="56" t="e">
        <f t="shared" si="62"/>
        <v>#DIV/0!</v>
      </c>
      <c r="H213" s="56"/>
      <c r="I213" s="56"/>
      <c r="J213" s="56"/>
      <c r="N213" s="792"/>
      <c r="O213" s="792"/>
      <c r="P213" s="792"/>
      <c r="Q213" s="792"/>
      <c r="R213" s="792"/>
      <c r="S213" s="792"/>
      <c r="T213" s="792"/>
      <c r="U213" s="792"/>
      <c r="V213" s="792"/>
      <c r="W213" s="792"/>
      <c r="X213" s="792"/>
      <c r="Y213" s="792"/>
      <c r="Z213" s="792"/>
      <c r="AA213" s="792"/>
    </row>
    <row r="214" spans="1:27" s="77" customFormat="1" ht="17.100000000000001" customHeight="1">
      <c r="A214" s="116"/>
      <c r="B214" s="1867"/>
      <c r="C214" s="1868"/>
      <c r="D214" s="1869"/>
      <c r="E214" s="75" t="s">
        <v>96</v>
      </c>
      <c r="F214" s="76"/>
      <c r="G214" s="56" t="e">
        <f t="shared" si="62"/>
        <v>#DIV/0!</v>
      </c>
      <c r="H214" s="56"/>
      <c r="I214" s="56"/>
      <c r="J214" s="56"/>
      <c r="N214" s="792"/>
      <c r="O214" s="792"/>
      <c r="P214" s="792"/>
      <c r="Q214" s="792"/>
      <c r="R214" s="792"/>
      <c r="S214" s="792"/>
      <c r="T214" s="792"/>
      <c r="U214" s="792"/>
      <c r="V214" s="792"/>
      <c r="W214" s="792"/>
      <c r="X214" s="792"/>
      <c r="Y214" s="792"/>
      <c r="Z214" s="792"/>
      <c r="AA214" s="792"/>
    </row>
    <row r="215" spans="1:27" s="77" customFormat="1" ht="17.100000000000001" customHeight="1">
      <c r="A215" s="116"/>
      <c r="B215" s="1867"/>
      <c r="C215" s="1868"/>
      <c r="D215" s="1869"/>
      <c r="E215" s="75" t="s">
        <v>96</v>
      </c>
      <c r="F215" s="76"/>
      <c r="G215" s="56" t="e">
        <f>H215/F215</f>
        <v>#DIV/0!</v>
      </c>
      <c r="H215" s="56"/>
      <c r="I215" s="56"/>
      <c r="J215" s="56"/>
      <c r="N215" s="792"/>
      <c r="O215" s="792"/>
      <c r="P215" s="792"/>
      <c r="Q215" s="792"/>
      <c r="R215" s="792"/>
      <c r="S215" s="792"/>
      <c r="T215" s="792"/>
      <c r="U215" s="792"/>
      <c r="V215" s="792"/>
      <c r="W215" s="792"/>
      <c r="X215" s="792"/>
      <c r="Y215" s="792"/>
      <c r="Z215" s="792"/>
      <c r="AA215" s="792"/>
    </row>
    <row r="216" spans="1:27" s="77" customFormat="1" ht="16.95" customHeight="1">
      <c r="A216" s="617">
        <v>5</v>
      </c>
      <c r="B216" s="2037" t="s">
        <v>897</v>
      </c>
      <c r="C216" s="2038"/>
      <c r="D216" s="2039"/>
      <c r="E216" s="1299" t="s">
        <v>117</v>
      </c>
      <c r="F216" s="1300" t="s">
        <v>117</v>
      </c>
      <c r="G216" s="1301" t="s">
        <v>117</v>
      </c>
      <c r="H216" s="1302">
        <f>SUM(H217:H220)</f>
        <v>0</v>
      </c>
      <c r="I216" s="1302">
        <f t="shared" ref="I216:J216" si="63">SUM(I217:I220)</f>
        <v>0</v>
      </c>
      <c r="J216" s="1302">
        <f t="shared" si="63"/>
        <v>0</v>
      </c>
      <c r="N216" s="792"/>
      <c r="O216" s="792"/>
      <c r="P216" s="792"/>
      <c r="Q216" s="792"/>
      <c r="R216" s="792"/>
      <c r="S216" s="792"/>
      <c r="T216" s="792"/>
      <c r="U216" s="792"/>
      <c r="V216" s="792"/>
      <c r="W216" s="792"/>
      <c r="X216" s="792"/>
      <c r="Y216" s="792"/>
      <c r="Z216" s="792"/>
      <c r="AA216" s="792"/>
    </row>
    <row r="217" spans="1:27" ht="17.100000000000001" customHeight="1">
      <c r="A217" s="1287"/>
      <c r="B217" s="1932"/>
      <c r="C217" s="1933"/>
      <c r="D217" s="1934"/>
      <c r="E217" s="622" t="s">
        <v>96</v>
      </c>
      <c r="F217" s="60"/>
      <c r="G217" s="56" t="e">
        <f t="shared" ref="G217:G220" si="64">H217/F217</f>
        <v>#DIV/0!</v>
      </c>
      <c r="H217" s="56"/>
      <c r="I217" s="56"/>
      <c r="J217" s="56"/>
      <c r="N217" s="792"/>
      <c r="O217" s="792"/>
      <c r="P217" s="792"/>
      <c r="Q217" s="792"/>
      <c r="R217" s="792"/>
      <c r="S217" s="792"/>
      <c r="T217" s="792"/>
      <c r="U217" s="792"/>
      <c r="V217" s="792"/>
      <c r="W217" s="792"/>
      <c r="X217" s="792"/>
      <c r="Y217" s="792"/>
      <c r="Z217" s="792"/>
      <c r="AA217" s="792"/>
    </row>
    <row r="218" spans="1:27" ht="17.100000000000001" customHeight="1">
      <c r="A218" s="1287"/>
      <c r="B218" s="1932"/>
      <c r="C218" s="1933"/>
      <c r="D218" s="1934"/>
      <c r="E218" s="622" t="s">
        <v>96</v>
      </c>
      <c r="F218" s="60"/>
      <c r="G218" s="56" t="e">
        <f t="shared" si="64"/>
        <v>#DIV/0!</v>
      </c>
      <c r="H218" s="56"/>
      <c r="I218" s="56"/>
      <c r="J218" s="56"/>
      <c r="N218" s="792"/>
      <c r="O218" s="792"/>
      <c r="P218" s="792"/>
      <c r="Q218" s="792"/>
      <c r="R218" s="792"/>
      <c r="S218" s="792"/>
      <c r="T218" s="792"/>
      <c r="U218" s="792"/>
      <c r="V218" s="792"/>
      <c r="W218" s="792"/>
      <c r="X218" s="792"/>
      <c r="Y218" s="792"/>
      <c r="Z218" s="792"/>
      <c r="AA218" s="792"/>
    </row>
    <row r="219" spans="1:27" ht="17.100000000000001" customHeight="1">
      <c r="A219" s="1287"/>
      <c r="B219" s="1932"/>
      <c r="C219" s="1933"/>
      <c r="D219" s="1934"/>
      <c r="E219" s="622" t="s">
        <v>96</v>
      </c>
      <c r="F219" s="60"/>
      <c r="G219" s="56" t="e">
        <f t="shared" si="64"/>
        <v>#DIV/0!</v>
      </c>
      <c r="H219" s="56"/>
      <c r="I219" s="56"/>
      <c r="J219" s="56"/>
      <c r="N219" s="792"/>
      <c r="O219" s="792"/>
      <c r="P219" s="792"/>
      <c r="Q219" s="792"/>
      <c r="R219" s="792"/>
      <c r="S219" s="792"/>
      <c r="T219" s="792"/>
      <c r="U219" s="792"/>
      <c r="V219" s="792"/>
      <c r="W219" s="792"/>
      <c r="X219" s="792"/>
      <c r="Y219" s="792"/>
      <c r="Z219" s="792"/>
      <c r="AA219" s="792"/>
    </row>
    <row r="220" spans="1:27" ht="17.100000000000001" customHeight="1">
      <c r="A220" s="1287"/>
      <c r="B220" s="1932"/>
      <c r="C220" s="1933"/>
      <c r="D220" s="1934"/>
      <c r="E220" s="622" t="s">
        <v>95</v>
      </c>
      <c r="F220" s="60"/>
      <c r="G220" s="56" t="e">
        <f t="shared" si="64"/>
        <v>#DIV/0!</v>
      </c>
      <c r="H220" s="56"/>
      <c r="I220" s="56"/>
      <c r="J220" s="56"/>
      <c r="N220" s="792"/>
      <c r="O220" s="792"/>
      <c r="P220" s="792"/>
      <c r="Q220" s="792"/>
      <c r="R220" s="792"/>
      <c r="S220" s="792"/>
      <c r="T220" s="792"/>
      <c r="U220" s="792"/>
      <c r="V220" s="792"/>
      <c r="W220" s="792"/>
      <c r="X220" s="792"/>
      <c r="Y220" s="792"/>
      <c r="Z220" s="792"/>
      <c r="AA220" s="792"/>
    </row>
    <row r="221" spans="1:27" ht="17.100000000000001" customHeight="1">
      <c r="A221" s="1303">
        <v>6</v>
      </c>
      <c r="B221" s="2031" t="s">
        <v>981</v>
      </c>
      <c r="C221" s="2032"/>
      <c r="D221" s="2033"/>
      <c r="E221" s="1304" t="s">
        <v>117</v>
      </c>
      <c r="F221" s="1305" t="s">
        <v>117</v>
      </c>
      <c r="G221" s="1306" t="s">
        <v>117</v>
      </c>
      <c r="H221" s="1298">
        <f>SUM(H222:H244)</f>
        <v>14364.5</v>
      </c>
      <c r="I221" s="1298">
        <f t="shared" ref="I221:J221" si="65">SUM(I222:I244)</f>
        <v>0</v>
      </c>
      <c r="J221" s="1298">
        <f t="shared" si="65"/>
        <v>0</v>
      </c>
    </row>
    <row r="222" spans="1:27" ht="17.100000000000001" customHeight="1">
      <c r="A222" s="1517"/>
      <c r="B222" s="2034" t="s">
        <v>189</v>
      </c>
      <c r="C222" s="2035"/>
      <c r="D222" s="2036"/>
      <c r="E222" s="622" t="s">
        <v>95</v>
      </c>
      <c r="F222" s="60"/>
      <c r="G222" s="56" t="e">
        <f t="shared" si="62"/>
        <v>#DIV/0!</v>
      </c>
      <c r="H222" s="56">
        <v>2633</v>
      </c>
      <c r="I222" s="56"/>
      <c r="J222" s="56"/>
      <c r="N222" s="792"/>
      <c r="O222" s="792"/>
      <c r="P222" s="792"/>
      <c r="Q222" s="792"/>
      <c r="R222" s="792"/>
      <c r="S222" s="792"/>
      <c r="T222" s="792"/>
      <c r="U222" s="792"/>
      <c r="V222" s="792"/>
      <c r="W222" s="792"/>
      <c r="X222" s="792"/>
      <c r="Y222" s="792"/>
      <c r="Z222" s="792">
        <f t="shared" ref="Z222" si="66">SUM(O222:Y222)</f>
        <v>0</v>
      </c>
      <c r="AA222" s="792">
        <f t="shared" ref="AA222" si="67">H222-Z222</f>
        <v>2633</v>
      </c>
    </row>
    <row r="223" spans="1:27" ht="17.100000000000001" customHeight="1">
      <c r="A223" s="1517"/>
      <c r="B223" s="2122" t="s">
        <v>912</v>
      </c>
      <c r="C223" s="2123"/>
      <c r="D223" s="1356" t="s">
        <v>915</v>
      </c>
      <c r="E223" s="1355" t="s">
        <v>96</v>
      </c>
      <c r="F223" s="60"/>
      <c r="G223" s="56" t="e">
        <f t="shared" si="62"/>
        <v>#DIV/0!</v>
      </c>
      <c r="H223" s="56">
        <v>800</v>
      </c>
      <c r="I223" s="56"/>
      <c r="J223" s="56"/>
      <c r="N223" s="792"/>
      <c r="O223" s="792"/>
      <c r="P223" s="792"/>
      <c r="Q223" s="792"/>
      <c r="R223" s="792"/>
      <c r="S223" s="792"/>
      <c r="T223" s="792"/>
      <c r="U223" s="792"/>
      <c r="V223" s="792"/>
      <c r="W223" s="792"/>
      <c r="X223" s="792"/>
      <c r="Y223" s="792"/>
      <c r="Z223" s="792">
        <f t="shared" ref="Z223:Z239" si="68">SUM(O223:Y223)</f>
        <v>0</v>
      </c>
      <c r="AA223" s="792">
        <f t="shared" ref="AA223:AA239" si="69">H223-Z223</f>
        <v>800</v>
      </c>
    </row>
    <row r="224" spans="1:27" ht="17.100000000000001" customHeight="1">
      <c r="A224" s="1517"/>
      <c r="B224" s="2122" t="s">
        <v>912</v>
      </c>
      <c r="C224" s="2123"/>
      <c r="D224" s="1356" t="s">
        <v>914</v>
      </c>
      <c r="E224" s="1355" t="s">
        <v>96</v>
      </c>
      <c r="F224" s="60"/>
      <c r="G224" s="56" t="e">
        <f t="shared" si="62"/>
        <v>#DIV/0!</v>
      </c>
      <c r="H224" s="56"/>
      <c r="I224" s="56"/>
      <c r="J224" s="56"/>
      <c r="N224" s="792"/>
      <c r="O224" s="792"/>
      <c r="P224" s="792"/>
      <c r="Q224" s="792"/>
      <c r="R224" s="792"/>
      <c r="S224" s="792"/>
      <c r="T224" s="792"/>
      <c r="U224" s="792"/>
      <c r="V224" s="792"/>
      <c r="W224" s="792"/>
      <c r="X224" s="792"/>
      <c r="Y224" s="792"/>
      <c r="Z224" s="792"/>
      <c r="AA224" s="792"/>
    </row>
    <row r="225" spans="1:27" ht="17.100000000000001" customHeight="1">
      <c r="A225" s="1517"/>
      <c r="B225" s="2122" t="s">
        <v>912</v>
      </c>
      <c r="C225" s="2123"/>
      <c r="D225" s="1356" t="s">
        <v>913</v>
      </c>
      <c r="E225" s="1355" t="s">
        <v>96</v>
      </c>
      <c r="F225" s="60"/>
      <c r="G225" s="56" t="e">
        <f t="shared" si="62"/>
        <v>#DIV/0!</v>
      </c>
      <c r="H225" s="56"/>
      <c r="I225" s="56"/>
      <c r="J225" s="56"/>
      <c r="N225" s="792"/>
      <c r="O225" s="792"/>
      <c r="P225" s="792"/>
      <c r="Q225" s="792"/>
      <c r="R225" s="792"/>
      <c r="S225" s="792"/>
      <c r="T225" s="792"/>
      <c r="U225" s="792"/>
      <c r="V225" s="792"/>
      <c r="W225" s="792"/>
      <c r="X225" s="792"/>
      <c r="Y225" s="792"/>
      <c r="Z225" s="792"/>
      <c r="AA225" s="792"/>
    </row>
    <row r="226" spans="1:27" ht="17.100000000000001" customHeight="1">
      <c r="A226" s="1517"/>
      <c r="B226" s="2122" t="s">
        <v>912</v>
      </c>
      <c r="C226" s="2123"/>
      <c r="D226" s="1356" t="s">
        <v>913</v>
      </c>
      <c r="E226" s="1355" t="s">
        <v>96</v>
      </c>
      <c r="F226" s="60"/>
      <c r="G226" s="56" t="e">
        <f t="shared" si="62"/>
        <v>#DIV/0!</v>
      </c>
      <c r="H226" s="56"/>
      <c r="I226" s="56"/>
      <c r="J226" s="56"/>
      <c r="N226" s="792"/>
      <c r="O226" s="792"/>
      <c r="P226" s="792"/>
      <c r="Q226" s="792"/>
      <c r="R226" s="792"/>
      <c r="S226" s="792"/>
      <c r="T226" s="792"/>
      <c r="U226" s="792"/>
      <c r="V226" s="792"/>
      <c r="W226" s="792"/>
      <c r="X226" s="792"/>
      <c r="Y226" s="792"/>
      <c r="Z226" s="792"/>
      <c r="AA226" s="792"/>
    </row>
    <row r="227" spans="1:27" ht="17.100000000000001" hidden="1" customHeight="1">
      <c r="A227" s="1517"/>
      <c r="B227" s="2122" t="s">
        <v>912</v>
      </c>
      <c r="C227" s="2123"/>
      <c r="D227" s="1356" t="s">
        <v>913</v>
      </c>
      <c r="E227" s="1355" t="s">
        <v>96</v>
      </c>
      <c r="F227" s="60"/>
      <c r="G227" s="56" t="e">
        <f t="shared" si="62"/>
        <v>#DIV/0!</v>
      </c>
      <c r="H227" s="56"/>
      <c r="I227" s="56"/>
      <c r="J227" s="56"/>
      <c r="N227" s="792"/>
      <c r="O227" s="792"/>
      <c r="P227" s="792"/>
      <c r="Q227" s="792"/>
      <c r="R227" s="792"/>
      <c r="S227" s="792"/>
      <c r="T227" s="792"/>
      <c r="U227" s="792"/>
      <c r="V227" s="792"/>
      <c r="W227" s="792"/>
      <c r="X227" s="792"/>
      <c r="Y227" s="792"/>
      <c r="Z227" s="792"/>
      <c r="AA227" s="792"/>
    </row>
    <row r="228" spans="1:27" ht="17.100000000000001" customHeight="1">
      <c r="A228" s="1517"/>
      <c r="B228" s="2122" t="s">
        <v>183</v>
      </c>
      <c r="C228" s="2123"/>
      <c r="D228" s="1356" t="s">
        <v>915</v>
      </c>
      <c r="E228" s="1355" t="s">
        <v>96</v>
      </c>
      <c r="F228" s="60"/>
      <c r="G228" s="56" t="e">
        <f t="shared" si="62"/>
        <v>#DIV/0!</v>
      </c>
      <c r="H228" s="56"/>
      <c r="I228" s="56"/>
      <c r="J228" s="56"/>
      <c r="N228" s="792"/>
      <c r="O228" s="792"/>
      <c r="P228" s="792"/>
      <c r="Q228" s="792"/>
      <c r="R228" s="792"/>
      <c r="S228" s="792"/>
      <c r="T228" s="792"/>
      <c r="U228" s="792"/>
      <c r="V228" s="792"/>
      <c r="W228" s="792"/>
      <c r="X228" s="792"/>
      <c r="Y228" s="792"/>
      <c r="Z228" s="792"/>
      <c r="AA228" s="792"/>
    </row>
    <row r="229" spans="1:27" ht="17.100000000000001" customHeight="1">
      <c r="A229" s="1517"/>
      <c r="B229" s="2122" t="s">
        <v>183</v>
      </c>
      <c r="C229" s="2123"/>
      <c r="D229" s="1356" t="s">
        <v>914</v>
      </c>
      <c r="E229" s="1355" t="s">
        <v>96</v>
      </c>
      <c r="F229" s="60"/>
      <c r="G229" s="56" t="e">
        <f t="shared" si="62"/>
        <v>#DIV/0!</v>
      </c>
      <c r="H229" s="56"/>
      <c r="I229" s="56"/>
      <c r="J229" s="56"/>
      <c r="N229" s="792"/>
      <c r="O229" s="792"/>
      <c r="P229" s="792"/>
      <c r="Q229" s="792"/>
      <c r="R229" s="792"/>
      <c r="S229" s="792"/>
      <c r="T229" s="792"/>
      <c r="U229" s="792"/>
      <c r="V229" s="792"/>
      <c r="W229" s="792"/>
      <c r="X229" s="792"/>
      <c r="Y229" s="792"/>
      <c r="Z229" s="792"/>
      <c r="AA229" s="792"/>
    </row>
    <row r="230" spans="1:27" ht="17.100000000000001" customHeight="1">
      <c r="A230" s="1517"/>
      <c r="B230" s="2122" t="s">
        <v>183</v>
      </c>
      <c r="C230" s="2123"/>
      <c r="D230" s="1356" t="s">
        <v>913</v>
      </c>
      <c r="E230" s="75" t="s">
        <v>96</v>
      </c>
      <c r="F230" s="60"/>
      <c r="G230" s="56" t="e">
        <f t="shared" si="62"/>
        <v>#DIV/0!</v>
      </c>
      <c r="H230" s="56"/>
      <c r="I230" s="56"/>
      <c r="J230" s="56"/>
      <c r="N230" s="792"/>
      <c r="O230" s="792"/>
      <c r="P230" s="792"/>
      <c r="Q230" s="792"/>
      <c r="R230" s="792"/>
      <c r="S230" s="792"/>
      <c r="T230" s="792"/>
      <c r="U230" s="792"/>
      <c r="V230" s="792"/>
      <c r="W230" s="792"/>
      <c r="X230" s="792"/>
      <c r="Y230" s="792"/>
      <c r="Z230" s="792"/>
      <c r="AA230" s="792"/>
    </row>
    <row r="231" spans="1:27" ht="17.100000000000001" customHeight="1">
      <c r="A231" s="1517"/>
      <c r="B231" s="2122" t="s">
        <v>183</v>
      </c>
      <c r="C231" s="2123"/>
      <c r="D231" s="1356" t="s">
        <v>913</v>
      </c>
      <c r="E231" s="75" t="s">
        <v>96</v>
      </c>
      <c r="F231" s="60"/>
      <c r="G231" s="56" t="e">
        <f t="shared" si="62"/>
        <v>#DIV/0!</v>
      </c>
      <c r="H231" s="56"/>
      <c r="I231" s="56"/>
      <c r="J231" s="56"/>
      <c r="K231" s="1307"/>
      <c r="N231" s="792"/>
      <c r="O231" s="792"/>
      <c r="P231" s="792"/>
      <c r="Q231" s="792"/>
      <c r="R231" s="792"/>
      <c r="S231" s="792"/>
      <c r="T231" s="792"/>
      <c r="U231" s="792"/>
      <c r="V231" s="792"/>
      <c r="W231" s="792"/>
      <c r="X231" s="792"/>
      <c r="Y231" s="792"/>
      <c r="Z231" s="792"/>
      <c r="AA231" s="792"/>
    </row>
    <row r="232" spans="1:27" ht="17.100000000000001" hidden="1" customHeight="1">
      <c r="A232" s="1517"/>
      <c r="B232" s="2122" t="s">
        <v>183</v>
      </c>
      <c r="C232" s="2123"/>
      <c r="D232" s="1356" t="s">
        <v>913</v>
      </c>
      <c r="E232" s="75" t="s">
        <v>96</v>
      </c>
      <c r="F232" s="60"/>
      <c r="G232" s="56" t="e">
        <f t="shared" si="62"/>
        <v>#DIV/0!</v>
      </c>
      <c r="H232" s="56"/>
      <c r="I232" s="56"/>
      <c r="J232" s="56"/>
      <c r="K232" s="1307"/>
      <c r="N232" s="792"/>
      <c r="O232" s="792"/>
      <c r="P232" s="792"/>
      <c r="Q232" s="792"/>
      <c r="R232" s="792"/>
      <c r="S232" s="792"/>
      <c r="T232" s="792"/>
      <c r="U232" s="792"/>
      <c r="V232" s="792"/>
      <c r="W232" s="792"/>
      <c r="X232" s="792"/>
      <c r="Y232" s="792"/>
      <c r="Z232" s="792">
        <f t="shared" si="68"/>
        <v>0</v>
      </c>
      <c r="AA232" s="792">
        <f t="shared" si="69"/>
        <v>0</v>
      </c>
    </row>
    <row r="233" spans="1:27" ht="17.100000000000001" customHeight="1">
      <c r="A233" s="1517"/>
      <c r="B233" s="2122" t="s">
        <v>183</v>
      </c>
      <c r="C233" s="2123"/>
      <c r="D233" s="1356" t="s">
        <v>916</v>
      </c>
      <c r="E233" s="75" t="s">
        <v>96</v>
      </c>
      <c r="F233" s="60"/>
      <c r="G233" s="56" t="e">
        <f t="shared" si="62"/>
        <v>#DIV/0!</v>
      </c>
      <c r="H233" s="56">
        <v>900</v>
      </c>
      <c r="I233" s="56"/>
      <c r="J233" s="56"/>
      <c r="K233" s="1307"/>
      <c r="N233" s="792"/>
      <c r="O233" s="792"/>
      <c r="P233" s="792"/>
      <c r="Q233" s="792"/>
      <c r="R233" s="792"/>
      <c r="S233" s="792"/>
      <c r="T233" s="792"/>
      <c r="U233" s="792"/>
      <c r="V233" s="792"/>
      <c r="W233" s="792"/>
      <c r="X233" s="792"/>
      <c r="Y233" s="792"/>
      <c r="Z233" s="792"/>
      <c r="AA233" s="792"/>
    </row>
    <row r="234" spans="1:27" ht="17.100000000000001" customHeight="1">
      <c r="A234" s="1517"/>
      <c r="B234" s="2040" t="s">
        <v>771</v>
      </c>
      <c r="C234" s="2040"/>
      <c r="D234" s="2040"/>
      <c r="E234" s="75" t="s">
        <v>95</v>
      </c>
      <c r="F234" s="60"/>
      <c r="G234" s="56" t="e">
        <f t="shared" si="62"/>
        <v>#DIV/0!</v>
      </c>
      <c r="H234" s="56">
        <v>1800</v>
      </c>
      <c r="I234" s="56"/>
      <c r="J234" s="56"/>
      <c r="N234" s="792"/>
      <c r="O234" s="792"/>
      <c r="P234" s="792"/>
      <c r="Q234" s="792"/>
      <c r="R234" s="792"/>
      <c r="S234" s="792"/>
      <c r="T234" s="792"/>
      <c r="U234" s="792"/>
      <c r="V234" s="792"/>
      <c r="W234" s="792"/>
      <c r="X234" s="792"/>
      <c r="Y234" s="792"/>
      <c r="Z234" s="792">
        <f t="shared" si="68"/>
        <v>0</v>
      </c>
      <c r="AA234" s="792">
        <f t="shared" si="69"/>
        <v>1800</v>
      </c>
    </row>
    <row r="235" spans="1:27" ht="17.100000000000001" customHeight="1">
      <c r="A235" s="1517"/>
      <c r="B235" s="1872" t="s">
        <v>551</v>
      </c>
      <c r="C235" s="2030"/>
      <c r="D235" s="2030"/>
      <c r="E235" s="75" t="s">
        <v>96</v>
      </c>
      <c r="F235" s="60"/>
      <c r="G235" s="56" t="e">
        <f t="shared" si="62"/>
        <v>#DIV/0!</v>
      </c>
      <c r="H235" s="56"/>
      <c r="I235" s="56"/>
      <c r="J235" s="56"/>
      <c r="K235" s="1357" t="s">
        <v>917</v>
      </c>
      <c r="N235" s="792"/>
      <c r="O235" s="792"/>
      <c r="P235" s="792"/>
      <c r="Q235" s="792"/>
      <c r="R235" s="792"/>
      <c r="S235" s="792"/>
      <c r="T235" s="792"/>
      <c r="U235" s="792"/>
      <c r="V235" s="792"/>
      <c r="W235" s="792"/>
      <c r="X235" s="792"/>
      <c r="Y235" s="792"/>
      <c r="Z235" s="792">
        <f t="shared" si="68"/>
        <v>0</v>
      </c>
      <c r="AA235" s="792">
        <f t="shared" si="69"/>
        <v>0</v>
      </c>
    </row>
    <row r="236" spans="1:27" ht="17.100000000000001" customHeight="1">
      <c r="A236" s="1517"/>
      <c r="B236" s="1872" t="s">
        <v>641</v>
      </c>
      <c r="C236" s="2030"/>
      <c r="D236" s="2030"/>
      <c r="E236" s="75" t="s">
        <v>96</v>
      </c>
      <c r="F236" s="60"/>
      <c r="G236" s="56" t="e">
        <f t="shared" si="62"/>
        <v>#DIV/0!</v>
      </c>
      <c r="H236" s="56"/>
      <c r="I236" s="56"/>
      <c r="J236" s="56"/>
      <c r="N236" s="792"/>
      <c r="O236" s="792"/>
      <c r="P236" s="792"/>
      <c r="Q236" s="792"/>
      <c r="R236" s="792"/>
      <c r="S236" s="792"/>
      <c r="T236" s="792"/>
      <c r="U236" s="792"/>
      <c r="V236" s="792"/>
      <c r="W236" s="792"/>
      <c r="X236" s="792"/>
      <c r="Y236" s="792"/>
      <c r="Z236" s="792">
        <f t="shared" si="68"/>
        <v>0</v>
      </c>
      <c r="AA236" s="792">
        <f t="shared" si="69"/>
        <v>0</v>
      </c>
    </row>
    <row r="237" spans="1:27" ht="17.100000000000001" customHeight="1">
      <c r="A237" s="1517"/>
      <c r="B237" s="1872" t="s">
        <v>871</v>
      </c>
      <c r="C237" s="2030"/>
      <c r="D237" s="2030"/>
      <c r="E237" s="1246" t="s">
        <v>95</v>
      </c>
      <c r="F237" s="60"/>
      <c r="G237" s="56" t="e">
        <f t="shared" si="62"/>
        <v>#DIV/0!</v>
      </c>
      <c r="H237" s="56"/>
      <c r="I237" s="56"/>
      <c r="J237" s="56"/>
      <c r="N237" s="792"/>
      <c r="O237" s="792"/>
      <c r="P237" s="792"/>
      <c r="Q237" s="792"/>
      <c r="R237" s="792"/>
      <c r="S237" s="792"/>
      <c r="T237" s="792"/>
      <c r="U237" s="792"/>
      <c r="V237" s="792"/>
      <c r="W237" s="792"/>
      <c r="X237" s="792"/>
      <c r="Y237" s="792"/>
      <c r="Z237" s="792"/>
      <c r="AA237" s="792"/>
    </row>
    <row r="238" spans="1:27" ht="17.100000000000001" customHeight="1">
      <c r="A238" s="1517"/>
      <c r="B238" s="1872" t="s">
        <v>898</v>
      </c>
      <c r="C238" s="2030"/>
      <c r="D238" s="2030"/>
      <c r="E238" s="1289" t="s">
        <v>96</v>
      </c>
      <c r="F238" s="60"/>
      <c r="G238" s="56" t="e">
        <f t="shared" si="62"/>
        <v>#DIV/0!</v>
      </c>
      <c r="H238" s="56">
        <v>4000</v>
      </c>
      <c r="I238" s="56"/>
      <c r="J238" s="56"/>
      <c r="N238" s="792"/>
      <c r="O238" s="792"/>
      <c r="P238" s="792"/>
      <c r="Q238" s="792"/>
      <c r="R238" s="792"/>
      <c r="S238" s="792"/>
      <c r="T238" s="792"/>
      <c r="U238" s="792"/>
      <c r="V238" s="792"/>
      <c r="W238" s="792"/>
      <c r="X238" s="792"/>
      <c r="Y238" s="792"/>
      <c r="Z238" s="792"/>
      <c r="AA238" s="792"/>
    </row>
    <row r="239" spans="1:27" ht="17.100000000000001" customHeight="1">
      <c r="A239" s="1517"/>
      <c r="B239" s="1764" t="s">
        <v>728</v>
      </c>
      <c r="C239" s="1765"/>
      <c r="D239" s="1766"/>
      <c r="E239" s="791" t="s">
        <v>95</v>
      </c>
      <c r="F239" s="60">
        <v>1</v>
      </c>
      <c r="G239" s="56">
        <f t="shared" ref="G239" si="70">H239/F239</f>
        <v>4231.5</v>
      </c>
      <c r="H239" s="56">
        <v>4231.5</v>
      </c>
      <c r="I239" s="56"/>
      <c r="J239" s="56"/>
      <c r="N239" s="792"/>
      <c r="O239" s="792"/>
      <c r="P239" s="792"/>
      <c r="Q239" s="792"/>
      <c r="R239" s="792"/>
      <c r="S239" s="792"/>
      <c r="T239" s="792"/>
      <c r="U239" s="792"/>
      <c r="V239" s="792"/>
      <c r="W239" s="792"/>
      <c r="X239" s="792"/>
      <c r="Y239" s="792"/>
      <c r="Z239" s="792">
        <f t="shared" si="68"/>
        <v>0</v>
      </c>
      <c r="AA239" s="792">
        <f t="shared" si="69"/>
        <v>4231.5</v>
      </c>
    </row>
    <row r="240" spans="1:27" ht="32.25" customHeight="1">
      <c r="A240" s="1517"/>
      <c r="B240" s="1750" t="s">
        <v>670</v>
      </c>
      <c r="C240" s="1751"/>
      <c r="D240" s="1752"/>
      <c r="E240" s="824" t="s">
        <v>95</v>
      </c>
      <c r="F240" s="60"/>
      <c r="G240" s="56" t="e">
        <f t="shared" si="62"/>
        <v>#DIV/0!</v>
      </c>
      <c r="H240" s="56"/>
      <c r="I240" s="56"/>
      <c r="J240" s="56"/>
      <c r="N240" s="792"/>
      <c r="O240" s="792"/>
      <c r="P240" s="792"/>
      <c r="Q240" s="792"/>
      <c r="R240" s="792"/>
      <c r="S240" s="792"/>
      <c r="T240" s="792"/>
      <c r="U240" s="792"/>
      <c r="V240" s="792"/>
      <c r="W240" s="792"/>
      <c r="X240" s="792"/>
      <c r="Y240" s="792"/>
      <c r="Z240" s="792">
        <f t="shared" ref="Z240:Z244" si="71">SUM(O240:Y240)</f>
        <v>0</v>
      </c>
      <c r="AA240" s="792">
        <f t="shared" ref="AA240:AA244" si="72">H240-Z240</f>
        <v>0</v>
      </c>
    </row>
    <row r="241" spans="1:27" ht="17.100000000000001" customHeight="1">
      <c r="A241" s="103"/>
      <c r="B241" s="1727"/>
      <c r="C241" s="1728"/>
      <c r="D241" s="1729"/>
      <c r="E241" s="1581" t="s">
        <v>95</v>
      </c>
      <c r="F241" s="60"/>
      <c r="G241" s="97" t="e">
        <f t="shared" si="62"/>
        <v>#DIV/0!</v>
      </c>
      <c r="H241" s="56"/>
      <c r="I241" s="56"/>
      <c r="J241" s="56"/>
      <c r="N241" s="792"/>
      <c r="O241" s="792"/>
      <c r="P241" s="792"/>
      <c r="Q241" s="792"/>
      <c r="R241" s="792"/>
      <c r="S241" s="792"/>
      <c r="T241" s="792"/>
      <c r="U241" s="792"/>
      <c r="V241" s="792"/>
      <c r="W241" s="792"/>
      <c r="X241" s="792"/>
      <c r="Y241" s="792"/>
      <c r="Z241" s="792"/>
      <c r="AA241" s="792"/>
    </row>
    <row r="242" spans="1:27" ht="17.100000000000001" customHeight="1" thickBot="1">
      <c r="A242" s="103"/>
      <c r="B242" s="1727"/>
      <c r="C242" s="1728"/>
      <c r="D242" s="1729"/>
      <c r="E242" s="1581" t="s">
        <v>96</v>
      </c>
      <c r="F242" s="60"/>
      <c r="G242" s="97" t="e">
        <f t="shared" si="62"/>
        <v>#DIV/0!</v>
      </c>
      <c r="H242" s="56"/>
      <c r="I242" s="56"/>
      <c r="J242" s="56"/>
      <c r="N242" s="792"/>
      <c r="O242" s="792"/>
      <c r="P242" s="792"/>
      <c r="Q242" s="792"/>
      <c r="R242" s="792"/>
      <c r="S242" s="792"/>
      <c r="T242" s="792"/>
      <c r="U242" s="792"/>
      <c r="V242" s="792"/>
      <c r="W242" s="792"/>
      <c r="X242" s="792"/>
      <c r="Y242" s="792"/>
      <c r="Z242" s="792"/>
      <c r="AA242" s="792"/>
    </row>
    <row r="243" spans="1:27" ht="17.100000000000001" hidden="1" customHeight="1">
      <c r="A243" s="103"/>
      <c r="B243" s="1764"/>
      <c r="C243" s="1765"/>
      <c r="D243" s="1766"/>
      <c r="E243" s="824" t="s">
        <v>95</v>
      </c>
      <c r="F243" s="60"/>
      <c r="G243" s="56" t="e">
        <f t="shared" si="62"/>
        <v>#DIV/0!</v>
      </c>
      <c r="H243" s="56"/>
      <c r="I243" s="56"/>
      <c r="J243" s="56"/>
      <c r="N243" s="792"/>
      <c r="O243" s="792"/>
      <c r="P243" s="792"/>
      <c r="Q243" s="792"/>
      <c r="R243" s="792"/>
      <c r="S243" s="792"/>
      <c r="T243" s="792"/>
      <c r="U243" s="792"/>
      <c r="V243" s="792"/>
      <c r="W243" s="792"/>
      <c r="X243" s="792"/>
      <c r="Y243" s="792"/>
      <c r="Z243" s="792"/>
      <c r="AA243" s="792"/>
    </row>
    <row r="244" spans="1:27" ht="16.649999999999999" hidden="1" customHeight="1" thickBot="1">
      <c r="A244" s="103"/>
      <c r="B244" s="1764"/>
      <c r="C244" s="1765"/>
      <c r="D244" s="1766"/>
      <c r="E244" s="824" t="s">
        <v>96</v>
      </c>
      <c r="F244" s="60"/>
      <c r="G244" s="56" t="e">
        <f t="shared" si="62"/>
        <v>#DIV/0!</v>
      </c>
      <c r="H244" s="56"/>
      <c r="I244" s="56"/>
      <c r="J244" s="56"/>
      <c r="N244" s="792"/>
      <c r="O244" s="792"/>
      <c r="P244" s="792"/>
      <c r="Q244" s="792"/>
      <c r="R244" s="792"/>
      <c r="S244" s="792"/>
      <c r="T244" s="792"/>
      <c r="U244" s="792"/>
      <c r="V244" s="792"/>
      <c r="W244" s="792"/>
      <c r="X244" s="792"/>
      <c r="Y244" s="792"/>
      <c r="Z244" s="792">
        <f t="shared" si="71"/>
        <v>0</v>
      </c>
      <c r="AA244" s="792">
        <f t="shared" si="72"/>
        <v>0</v>
      </c>
    </row>
    <row r="245" spans="1:27" ht="20.399999999999999" customHeight="1" thickBot="1">
      <c r="A245" s="1770" t="s">
        <v>63</v>
      </c>
      <c r="B245" s="1771"/>
      <c r="C245" s="1771"/>
      <c r="D245" s="1771"/>
      <c r="E245" s="1771"/>
      <c r="F245" s="1771"/>
      <c r="G245" s="1772"/>
      <c r="H245" s="96">
        <f>H189+H201+H209+H216+H221</f>
        <v>14364.5</v>
      </c>
      <c r="I245" s="96">
        <f>I189+I201+I209+I216+I221</f>
        <v>0</v>
      </c>
      <c r="J245" s="96">
        <f>J189+J201+J209+J216+J221</f>
        <v>0</v>
      </c>
      <c r="N245" s="795"/>
      <c r="O245" s="798">
        <f>SUM(O222:O244)</f>
        <v>0</v>
      </c>
      <c r="P245" s="798">
        <f t="shared" ref="P245:Y245" si="73">SUM(P222:P244)</f>
        <v>0</v>
      </c>
      <c r="Q245" s="798">
        <f t="shared" si="73"/>
        <v>0</v>
      </c>
      <c r="R245" s="798">
        <f t="shared" si="73"/>
        <v>0</v>
      </c>
      <c r="S245" s="798">
        <f t="shared" si="73"/>
        <v>0</v>
      </c>
      <c r="T245" s="798">
        <f t="shared" si="73"/>
        <v>0</v>
      </c>
      <c r="U245" s="798">
        <f t="shared" si="73"/>
        <v>0</v>
      </c>
      <c r="V245" s="798">
        <f t="shared" si="73"/>
        <v>0</v>
      </c>
      <c r="W245" s="798">
        <f t="shared" si="73"/>
        <v>0</v>
      </c>
      <c r="X245" s="798">
        <f t="shared" si="73"/>
        <v>0</v>
      </c>
      <c r="Y245" s="798">
        <f t="shared" si="73"/>
        <v>0</v>
      </c>
      <c r="Z245" s="796">
        <f>SUM(O245:Y245)</f>
        <v>0</v>
      </c>
      <c r="AA245" s="797">
        <f>H245-Z245</f>
        <v>14364.5</v>
      </c>
    </row>
    <row r="246" spans="1:27" ht="12" customHeight="1"/>
    <row r="247" spans="1:27" ht="21.9" customHeight="1">
      <c r="B247" s="2107" t="s">
        <v>139</v>
      </c>
      <c r="C247" s="2107"/>
      <c r="D247" s="2107"/>
      <c r="E247" s="2107"/>
      <c r="F247" s="2107"/>
      <c r="G247" s="2107"/>
      <c r="H247" s="2107"/>
      <c r="I247" s="2107"/>
      <c r="J247" s="2107"/>
    </row>
    <row r="248" spans="1:27" ht="21.9" customHeight="1">
      <c r="A248" s="1797" t="s">
        <v>106</v>
      </c>
      <c r="B248" s="2110" t="s">
        <v>77</v>
      </c>
      <c r="C248" s="2111"/>
      <c r="D248" s="2112"/>
      <c r="E248" s="1858" t="s">
        <v>82</v>
      </c>
      <c r="F248" s="1940" t="s">
        <v>35</v>
      </c>
      <c r="G248" s="1800" t="s">
        <v>111</v>
      </c>
      <c r="H248" s="1801" t="s">
        <v>104</v>
      </c>
      <c r="I248" s="1801"/>
      <c r="J248" s="1801"/>
      <c r="N248" s="2041" t="s">
        <v>638</v>
      </c>
      <c r="O248" s="2042"/>
      <c r="P248" s="2042"/>
      <c r="Q248" s="2042"/>
      <c r="R248" s="2042"/>
      <c r="S248" s="2042"/>
      <c r="T248" s="2042"/>
      <c r="U248" s="2042"/>
      <c r="V248" s="2042"/>
      <c r="W248" s="2042"/>
      <c r="X248" s="2042"/>
      <c r="Y248" s="2043"/>
      <c r="Z248" s="792" t="s">
        <v>336</v>
      </c>
      <c r="AA248" s="799" t="s">
        <v>636</v>
      </c>
    </row>
    <row r="249" spans="1:27" ht="21.9" customHeight="1">
      <c r="A249" s="1798"/>
      <c r="B249" s="2113"/>
      <c r="C249" s="2114"/>
      <c r="D249" s="2115"/>
      <c r="E249" s="1858"/>
      <c r="F249" s="1940"/>
      <c r="G249" s="1800"/>
      <c r="H249" s="55">
        <f>H14</f>
        <v>2024</v>
      </c>
      <c r="I249" s="55">
        <f t="shared" ref="I249:J249" si="74">I14</f>
        <v>2025</v>
      </c>
      <c r="J249" s="55">
        <f t="shared" si="74"/>
        <v>2026</v>
      </c>
      <c r="N249" s="792"/>
      <c r="O249" s="792"/>
      <c r="P249" s="792"/>
      <c r="Q249" s="792"/>
      <c r="R249" s="792"/>
      <c r="S249" s="792"/>
      <c r="T249" s="792"/>
      <c r="U249" s="792"/>
      <c r="V249" s="792"/>
      <c r="W249" s="792"/>
      <c r="X249" s="792"/>
      <c r="Y249" s="792"/>
      <c r="Z249" s="792"/>
      <c r="AA249" s="792"/>
    </row>
    <row r="250" spans="1:27" ht="16.05" customHeight="1">
      <c r="A250" s="68">
        <v>1</v>
      </c>
      <c r="B250" s="1763">
        <v>2</v>
      </c>
      <c r="C250" s="1763"/>
      <c r="D250" s="1763"/>
      <c r="E250" s="69">
        <v>3</v>
      </c>
      <c r="F250" s="69">
        <v>4</v>
      </c>
      <c r="G250" s="69">
        <v>5</v>
      </c>
      <c r="H250" s="105">
        <v>6</v>
      </c>
      <c r="I250" s="105">
        <v>7</v>
      </c>
      <c r="J250" s="105">
        <v>8</v>
      </c>
    </row>
    <row r="251" spans="1:27" ht="16.95" customHeight="1">
      <c r="A251" s="617">
        <v>1</v>
      </c>
      <c r="B251" s="2037" t="s">
        <v>897</v>
      </c>
      <c r="C251" s="2038"/>
      <c r="D251" s="2039"/>
      <c r="E251" s="1299" t="s">
        <v>117</v>
      </c>
      <c r="F251" s="1300" t="s">
        <v>117</v>
      </c>
      <c r="G251" s="1301" t="s">
        <v>117</v>
      </c>
      <c r="H251" s="1302">
        <f>SUM(H252:H256)</f>
        <v>0</v>
      </c>
      <c r="I251" s="1302">
        <f t="shared" ref="I251:J251" si="75">SUM(I252:I256)</f>
        <v>0</v>
      </c>
      <c r="J251" s="1302">
        <f t="shared" si="75"/>
        <v>0</v>
      </c>
      <c r="N251" s="792"/>
      <c r="O251" s="792"/>
      <c r="P251" s="792"/>
      <c r="Q251" s="792"/>
      <c r="R251" s="792"/>
      <c r="S251" s="792"/>
      <c r="T251" s="792"/>
      <c r="U251" s="792"/>
      <c r="V251" s="792"/>
      <c r="W251" s="792"/>
      <c r="X251" s="792"/>
      <c r="Y251" s="792"/>
      <c r="Z251" s="792">
        <f t="shared" ref="Z251" si="76">SUM(O251:Y251)</f>
        <v>0</v>
      </c>
      <c r="AA251" s="792">
        <f t="shared" ref="AA251" si="77">H251-Z251</f>
        <v>0</v>
      </c>
    </row>
    <row r="252" spans="1:27" ht="16.95" customHeight="1">
      <c r="A252" s="79"/>
      <c r="B252" s="1997"/>
      <c r="C252" s="1997"/>
      <c r="D252" s="1997"/>
      <c r="E252" s="75"/>
      <c r="F252" s="80"/>
      <c r="G252" s="97" t="e">
        <f t="shared" ref="G252:G256" si="78">H252/F252</f>
        <v>#DIV/0!</v>
      </c>
      <c r="H252" s="56"/>
      <c r="I252" s="56"/>
      <c r="J252" s="56"/>
      <c r="N252" s="792"/>
      <c r="O252" s="792"/>
      <c r="P252" s="792"/>
      <c r="Q252" s="792"/>
      <c r="R252" s="792"/>
      <c r="S252" s="792"/>
      <c r="T252" s="792"/>
      <c r="U252" s="792"/>
      <c r="V252" s="792"/>
      <c r="W252" s="792"/>
      <c r="X252" s="792"/>
      <c r="Y252" s="792"/>
      <c r="Z252" s="792">
        <f t="shared" ref="Z252:Z258" si="79">SUM(O252:Y252)</f>
        <v>0</v>
      </c>
      <c r="AA252" s="792">
        <f t="shared" ref="AA252:AA258" si="80">H252-Z252</f>
        <v>0</v>
      </c>
    </row>
    <row r="253" spans="1:27" ht="16.95" customHeight="1">
      <c r="A253" s="79"/>
      <c r="B253" s="1712"/>
      <c r="C253" s="1712"/>
      <c r="D253" s="1712"/>
      <c r="E253" s="75"/>
      <c r="F253" s="80"/>
      <c r="G253" s="97" t="e">
        <f t="shared" si="78"/>
        <v>#DIV/0!</v>
      </c>
      <c r="H253" s="56"/>
      <c r="I253" s="56"/>
      <c r="J253" s="56"/>
      <c r="N253" s="792"/>
      <c r="O253" s="792"/>
      <c r="P253" s="792"/>
      <c r="Q253" s="792"/>
      <c r="R253" s="792"/>
      <c r="S253" s="792"/>
      <c r="T253" s="792"/>
      <c r="U253" s="792"/>
      <c r="V253" s="792"/>
      <c r="W253" s="792"/>
      <c r="X253" s="792"/>
      <c r="Y253" s="792"/>
      <c r="Z253" s="792">
        <f t="shared" si="79"/>
        <v>0</v>
      </c>
      <c r="AA253" s="792">
        <f t="shared" si="80"/>
        <v>0</v>
      </c>
    </row>
    <row r="254" spans="1:27" ht="16.95" customHeight="1">
      <c r="A254" s="79"/>
      <c r="B254" s="1727"/>
      <c r="C254" s="1728"/>
      <c r="D254" s="1729"/>
      <c r="E254" s="75"/>
      <c r="F254" s="80"/>
      <c r="G254" s="97" t="e">
        <f t="shared" si="78"/>
        <v>#DIV/0!</v>
      </c>
      <c r="H254" s="56"/>
      <c r="I254" s="56"/>
      <c r="J254" s="56"/>
      <c r="N254" s="792"/>
      <c r="O254" s="792"/>
      <c r="P254" s="792"/>
      <c r="Q254" s="792"/>
      <c r="R254" s="792"/>
      <c r="S254" s="792"/>
      <c r="T254" s="792"/>
      <c r="U254" s="792"/>
      <c r="V254" s="792"/>
      <c r="W254" s="792"/>
      <c r="X254" s="792"/>
      <c r="Y254" s="792"/>
      <c r="Z254" s="792">
        <f t="shared" si="79"/>
        <v>0</v>
      </c>
      <c r="AA254" s="792">
        <f t="shared" si="80"/>
        <v>0</v>
      </c>
    </row>
    <row r="255" spans="1:27" ht="16.95" customHeight="1">
      <c r="A255" s="79"/>
      <c r="B255" s="1727"/>
      <c r="C255" s="1728"/>
      <c r="D255" s="1729"/>
      <c r="E255" s="75"/>
      <c r="F255" s="80"/>
      <c r="G255" s="97" t="e">
        <f>H255/F255</f>
        <v>#DIV/0!</v>
      </c>
      <c r="H255" s="56"/>
      <c r="I255" s="56"/>
      <c r="J255" s="56"/>
      <c r="N255" s="792"/>
      <c r="O255" s="792"/>
      <c r="P255" s="792"/>
      <c r="Q255" s="792"/>
      <c r="R255" s="792"/>
      <c r="S255" s="792"/>
      <c r="T255" s="792"/>
      <c r="U255" s="792"/>
      <c r="V255" s="792"/>
      <c r="W255" s="792"/>
      <c r="X255" s="792"/>
      <c r="Y255" s="792"/>
      <c r="Z255" s="792"/>
      <c r="AA255" s="792"/>
    </row>
    <row r="256" spans="1:27" ht="16.95" customHeight="1">
      <c r="A256" s="79"/>
      <c r="B256" s="1727"/>
      <c r="C256" s="1728"/>
      <c r="D256" s="1729"/>
      <c r="E256" s="75"/>
      <c r="F256" s="60"/>
      <c r="G256" s="97" t="e">
        <f t="shared" si="78"/>
        <v>#DIV/0!</v>
      </c>
      <c r="H256" s="56"/>
      <c r="I256" s="56"/>
      <c r="J256" s="56"/>
      <c r="N256" s="792"/>
      <c r="O256" s="792"/>
      <c r="P256" s="792"/>
      <c r="Q256" s="792"/>
      <c r="R256" s="792"/>
      <c r="S256" s="792"/>
      <c r="T256" s="792"/>
      <c r="U256" s="792"/>
      <c r="V256" s="792"/>
      <c r="W256" s="792"/>
      <c r="X256" s="792"/>
      <c r="Y256" s="792"/>
      <c r="Z256" s="792">
        <f t="shared" si="79"/>
        <v>0</v>
      </c>
      <c r="AA256" s="792">
        <f t="shared" si="80"/>
        <v>0</v>
      </c>
    </row>
    <row r="257" spans="1:27" ht="17.100000000000001" customHeight="1">
      <c r="A257" s="1303">
        <v>2</v>
      </c>
      <c r="B257" s="2031" t="s">
        <v>981</v>
      </c>
      <c r="C257" s="2032"/>
      <c r="D257" s="2033"/>
      <c r="E257" s="1304" t="s">
        <v>117</v>
      </c>
      <c r="F257" s="1305" t="s">
        <v>117</v>
      </c>
      <c r="G257" s="1306" t="s">
        <v>117</v>
      </c>
      <c r="H257" s="1298">
        <f>SUM(H258:H268)</f>
        <v>5000</v>
      </c>
      <c r="I257" s="1298">
        <f t="shared" ref="I257:J257" si="81">SUM(I258:I268)</f>
        <v>0</v>
      </c>
      <c r="J257" s="1298">
        <f t="shared" si="81"/>
        <v>0</v>
      </c>
      <c r="N257" s="792"/>
      <c r="O257" s="792"/>
      <c r="P257" s="792"/>
      <c r="Q257" s="792"/>
      <c r="R257" s="792"/>
      <c r="S257" s="792"/>
      <c r="T257" s="792"/>
      <c r="U257" s="792"/>
      <c r="V257" s="792"/>
      <c r="W257" s="792"/>
      <c r="X257" s="792"/>
      <c r="Y257" s="792"/>
      <c r="Z257" s="792">
        <f t="shared" si="79"/>
        <v>0</v>
      </c>
      <c r="AA257" s="792">
        <f t="shared" si="80"/>
        <v>5000</v>
      </c>
    </row>
    <row r="258" spans="1:27" ht="17.100000000000001" customHeight="1">
      <c r="A258" s="1437"/>
      <c r="B258" s="2124" t="s">
        <v>773</v>
      </c>
      <c r="C258" s="2124"/>
      <c r="D258" s="2124"/>
      <c r="E258" s="75" t="s">
        <v>93</v>
      </c>
      <c r="F258" s="80">
        <v>2</v>
      </c>
      <c r="G258" s="97">
        <f t="shared" ref="G258:G259" si="82">H258/F258</f>
        <v>2500</v>
      </c>
      <c r="H258" s="56">
        <v>5000</v>
      </c>
      <c r="I258" s="56"/>
      <c r="J258" s="56"/>
      <c r="N258" s="792"/>
      <c r="O258" s="792"/>
      <c r="P258" s="792"/>
      <c r="Q258" s="792"/>
      <c r="R258" s="792"/>
      <c r="S258" s="792"/>
      <c r="T258" s="792"/>
      <c r="U258" s="792"/>
      <c r="V258" s="792"/>
      <c r="W258" s="792"/>
      <c r="X258" s="792"/>
      <c r="Y258" s="792"/>
      <c r="Z258" s="792">
        <f t="shared" si="79"/>
        <v>0</v>
      </c>
      <c r="AA258" s="792">
        <f t="shared" si="80"/>
        <v>5000</v>
      </c>
    </row>
    <row r="259" spans="1:27" ht="35.700000000000003" customHeight="1">
      <c r="A259" s="1437"/>
      <c r="B259" s="2125" t="s">
        <v>542</v>
      </c>
      <c r="C259" s="2125"/>
      <c r="D259" s="2125"/>
      <c r="E259" s="75" t="s">
        <v>95</v>
      </c>
      <c r="F259" s="80"/>
      <c r="G259" s="97" t="e">
        <f t="shared" si="82"/>
        <v>#DIV/0!</v>
      </c>
      <c r="H259" s="56"/>
      <c r="I259" s="56"/>
      <c r="J259" s="56"/>
      <c r="N259" s="792"/>
      <c r="O259" s="792"/>
      <c r="P259" s="792"/>
      <c r="Q259" s="792"/>
      <c r="R259" s="792"/>
      <c r="S259" s="792"/>
      <c r="T259" s="792"/>
      <c r="U259" s="792"/>
      <c r="V259" s="792"/>
      <c r="W259" s="792"/>
      <c r="X259" s="792"/>
      <c r="Y259" s="792"/>
      <c r="Z259" s="792">
        <f t="shared" ref="Z259:Z280" si="83">SUM(O259:Y259)</f>
        <v>0</v>
      </c>
      <c r="AA259" s="792">
        <f t="shared" ref="AA259:AA280" si="84">H259-Z259</f>
        <v>0</v>
      </c>
    </row>
    <row r="260" spans="1:27" ht="17.100000000000001" customHeight="1">
      <c r="A260" s="114"/>
      <c r="B260" s="1712"/>
      <c r="C260" s="1712"/>
      <c r="D260" s="1712"/>
      <c r="E260" s="75"/>
      <c r="F260" s="60"/>
      <c r="G260" s="97" t="e">
        <f t="shared" ref="G260:G280" si="85">H260/F260</f>
        <v>#DIV/0!</v>
      </c>
      <c r="H260" s="56"/>
      <c r="I260" s="56"/>
      <c r="J260" s="56"/>
      <c r="N260" s="792"/>
      <c r="O260" s="792"/>
      <c r="P260" s="792"/>
      <c r="Q260" s="792"/>
      <c r="R260" s="792"/>
      <c r="S260" s="792"/>
      <c r="T260" s="792"/>
      <c r="U260" s="792"/>
      <c r="V260" s="792"/>
      <c r="W260" s="792"/>
      <c r="X260" s="792"/>
      <c r="Y260" s="792"/>
      <c r="Z260" s="792">
        <f t="shared" si="83"/>
        <v>0</v>
      </c>
      <c r="AA260" s="792">
        <f t="shared" si="84"/>
        <v>0</v>
      </c>
    </row>
    <row r="261" spans="1:27" ht="17.100000000000001" hidden="1" customHeight="1">
      <c r="A261" s="114"/>
      <c r="B261" s="1997"/>
      <c r="C261" s="1997"/>
      <c r="D261" s="1997"/>
      <c r="E261" s="75"/>
      <c r="F261" s="60"/>
      <c r="G261" s="97" t="e">
        <f t="shared" si="85"/>
        <v>#DIV/0!</v>
      </c>
      <c r="H261" s="56"/>
      <c r="I261" s="56"/>
      <c r="J261" s="56"/>
      <c r="N261" s="792"/>
      <c r="O261" s="792"/>
      <c r="P261" s="792"/>
      <c r="Q261" s="792"/>
      <c r="R261" s="792"/>
      <c r="S261" s="792"/>
      <c r="T261" s="792"/>
      <c r="U261" s="792"/>
      <c r="V261" s="792"/>
      <c r="W261" s="792"/>
      <c r="X261" s="792"/>
      <c r="Y261" s="792"/>
      <c r="Z261" s="792"/>
      <c r="AA261" s="792"/>
    </row>
    <row r="262" spans="1:27" ht="17.100000000000001" hidden="1" customHeight="1">
      <c r="A262" s="114"/>
      <c r="B262" s="1997"/>
      <c r="C262" s="1997"/>
      <c r="D262" s="1997"/>
      <c r="E262" s="75"/>
      <c r="F262" s="60"/>
      <c r="G262" s="97" t="e">
        <f t="shared" si="85"/>
        <v>#DIV/0!</v>
      </c>
      <c r="H262" s="56"/>
      <c r="I262" s="56"/>
      <c r="J262" s="56"/>
      <c r="N262" s="792"/>
      <c r="O262" s="792"/>
      <c r="P262" s="792"/>
      <c r="Q262" s="792"/>
      <c r="R262" s="792"/>
      <c r="S262" s="792"/>
      <c r="T262" s="792"/>
      <c r="U262" s="792"/>
      <c r="V262" s="792"/>
      <c r="W262" s="792"/>
      <c r="X262" s="792"/>
      <c r="Y262" s="792"/>
      <c r="Z262" s="792"/>
      <c r="AA262" s="792"/>
    </row>
    <row r="263" spans="1:27" ht="17.100000000000001" hidden="1" customHeight="1">
      <c r="A263" s="114"/>
      <c r="B263" s="1997"/>
      <c r="C263" s="1997"/>
      <c r="D263" s="1997"/>
      <c r="E263" s="75"/>
      <c r="F263" s="60"/>
      <c r="G263" s="97" t="e">
        <f t="shared" si="85"/>
        <v>#DIV/0!</v>
      </c>
      <c r="H263" s="56"/>
      <c r="I263" s="56"/>
      <c r="J263" s="56"/>
      <c r="N263" s="792"/>
      <c r="O263" s="792"/>
      <c r="P263" s="792"/>
      <c r="Q263" s="792"/>
      <c r="R263" s="792"/>
      <c r="S263" s="792"/>
      <c r="T263" s="792"/>
      <c r="U263" s="792"/>
      <c r="V263" s="792"/>
      <c r="W263" s="792"/>
      <c r="X263" s="792"/>
      <c r="Y263" s="792"/>
      <c r="Z263" s="792"/>
      <c r="AA263" s="792"/>
    </row>
    <row r="264" spans="1:27" ht="17.100000000000001" hidden="1" customHeight="1">
      <c r="A264" s="114"/>
      <c r="B264" s="1997"/>
      <c r="C264" s="1997"/>
      <c r="D264" s="1997"/>
      <c r="E264" s="75"/>
      <c r="F264" s="60"/>
      <c r="G264" s="97" t="e">
        <f t="shared" si="85"/>
        <v>#DIV/0!</v>
      </c>
      <c r="H264" s="56"/>
      <c r="I264" s="56"/>
      <c r="J264" s="56"/>
      <c r="N264" s="792"/>
      <c r="O264" s="792"/>
      <c r="P264" s="792"/>
      <c r="Q264" s="792"/>
      <c r="R264" s="792"/>
      <c r="S264" s="792"/>
      <c r="T264" s="792"/>
      <c r="U264" s="792"/>
      <c r="V264" s="792"/>
      <c r="W264" s="792"/>
      <c r="X264" s="792"/>
      <c r="Y264" s="792"/>
      <c r="Z264" s="792"/>
      <c r="AA264" s="792"/>
    </row>
    <row r="265" spans="1:27" ht="17.100000000000001" hidden="1" customHeight="1">
      <c r="A265" s="114"/>
      <c r="B265" s="1997"/>
      <c r="C265" s="1997"/>
      <c r="D265" s="1997"/>
      <c r="E265" s="75"/>
      <c r="F265" s="60"/>
      <c r="G265" s="97" t="e">
        <f t="shared" si="85"/>
        <v>#DIV/0!</v>
      </c>
      <c r="H265" s="56"/>
      <c r="I265" s="56"/>
      <c r="J265" s="56"/>
      <c r="N265" s="792"/>
      <c r="O265" s="792"/>
      <c r="P265" s="792"/>
      <c r="Q265" s="792"/>
      <c r="R265" s="792"/>
      <c r="S265" s="792"/>
      <c r="T265" s="792"/>
      <c r="U265" s="792"/>
      <c r="V265" s="792"/>
      <c r="W265" s="792"/>
      <c r="X265" s="792"/>
      <c r="Y265" s="792"/>
      <c r="Z265" s="792"/>
      <c r="AA265" s="792"/>
    </row>
    <row r="266" spans="1:27" ht="17.100000000000001" hidden="1" customHeight="1">
      <c r="A266" s="114"/>
      <c r="B266" s="1997"/>
      <c r="C266" s="1997"/>
      <c r="D266" s="1997"/>
      <c r="E266" s="75"/>
      <c r="F266" s="60"/>
      <c r="G266" s="97" t="e">
        <f t="shared" si="85"/>
        <v>#DIV/0!</v>
      </c>
      <c r="H266" s="56"/>
      <c r="I266" s="56"/>
      <c r="J266" s="56"/>
      <c r="N266" s="792"/>
      <c r="O266" s="792"/>
      <c r="P266" s="792"/>
      <c r="Q266" s="792"/>
      <c r="R266" s="792"/>
      <c r="S266" s="792"/>
      <c r="T266" s="792"/>
      <c r="U266" s="792"/>
      <c r="V266" s="792"/>
      <c r="W266" s="792"/>
      <c r="X266" s="792"/>
      <c r="Y266" s="792"/>
      <c r="Z266" s="792"/>
      <c r="AA266" s="792"/>
    </row>
    <row r="267" spans="1:27" ht="17.100000000000001" hidden="1" customHeight="1">
      <c r="A267" s="114"/>
      <c r="B267" s="1997"/>
      <c r="C267" s="1997"/>
      <c r="D267" s="1997"/>
      <c r="E267" s="75"/>
      <c r="F267" s="60"/>
      <c r="G267" s="97" t="e">
        <f t="shared" si="85"/>
        <v>#DIV/0!</v>
      </c>
      <c r="H267" s="56"/>
      <c r="I267" s="56"/>
      <c r="J267" s="56"/>
      <c r="N267" s="792"/>
      <c r="O267" s="792"/>
      <c r="P267" s="792"/>
      <c r="Q267" s="792"/>
      <c r="R267" s="792"/>
      <c r="S267" s="792"/>
      <c r="T267" s="792"/>
      <c r="U267" s="792"/>
      <c r="V267" s="792"/>
      <c r="W267" s="792"/>
      <c r="X267" s="792"/>
      <c r="Y267" s="792"/>
      <c r="Z267" s="792"/>
      <c r="AA267" s="792"/>
    </row>
    <row r="268" spans="1:27" ht="17.100000000000001" hidden="1" customHeight="1">
      <c r="A268" s="114"/>
      <c r="B268" s="1997"/>
      <c r="C268" s="1997"/>
      <c r="D268" s="1997"/>
      <c r="E268" s="75"/>
      <c r="F268" s="60"/>
      <c r="G268" s="97" t="e">
        <f t="shared" si="85"/>
        <v>#DIV/0!</v>
      </c>
      <c r="H268" s="56"/>
      <c r="I268" s="56"/>
      <c r="J268" s="56"/>
      <c r="N268" s="792"/>
      <c r="O268" s="792"/>
      <c r="P268" s="792"/>
      <c r="Q268" s="792"/>
      <c r="R268" s="792"/>
      <c r="S268" s="792"/>
      <c r="T268" s="792"/>
      <c r="U268" s="792"/>
      <c r="V268" s="792"/>
      <c r="W268" s="792"/>
      <c r="X268" s="792"/>
      <c r="Y268" s="792"/>
      <c r="Z268" s="792"/>
      <c r="AA268" s="792"/>
    </row>
    <row r="269" spans="1:27" ht="17.100000000000001" customHeight="1">
      <c r="A269" s="98">
        <v>3</v>
      </c>
      <c r="B269" s="1891" t="s">
        <v>935</v>
      </c>
      <c r="C269" s="1892"/>
      <c r="D269" s="1893"/>
      <c r="E269" s="99" t="s">
        <v>117</v>
      </c>
      <c r="F269" s="100" t="s">
        <v>117</v>
      </c>
      <c r="G269" s="101" t="s">
        <v>117</v>
      </c>
      <c r="H269" s="102">
        <f>SUM(H270:H280)</f>
        <v>0</v>
      </c>
      <c r="I269" s="102">
        <f t="shared" ref="I269:J269" si="86">SUM(I270:I280)</f>
        <v>0</v>
      </c>
      <c r="J269" s="102">
        <f t="shared" si="86"/>
        <v>0</v>
      </c>
      <c r="N269" s="792"/>
      <c r="O269" s="792"/>
      <c r="P269" s="792"/>
      <c r="Q269" s="792"/>
      <c r="R269" s="792"/>
      <c r="S269" s="792"/>
      <c r="T269" s="792"/>
      <c r="U269" s="792"/>
      <c r="V269" s="792"/>
      <c r="W269" s="792"/>
      <c r="X269" s="792"/>
      <c r="Y269" s="792"/>
      <c r="Z269" s="792"/>
      <c r="AA269" s="792"/>
    </row>
    <row r="270" spans="1:27" ht="17.100000000000001" customHeight="1" thickBot="1">
      <c r="A270" s="114"/>
      <c r="B270" s="1997"/>
      <c r="C270" s="1997"/>
      <c r="D270" s="1997"/>
      <c r="E270" s="75"/>
      <c r="F270" s="60"/>
      <c r="G270" s="97" t="e">
        <f t="shared" si="85"/>
        <v>#DIV/0!</v>
      </c>
      <c r="H270" s="56"/>
      <c r="I270" s="56"/>
      <c r="J270" s="56"/>
      <c r="N270" s="792"/>
      <c r="O270" s="792"/>
      <c r="P270" s="792"/>
      <c r="Q270" s="792"/>
      <c r="R270" s="792"/>
      <c r="S270" s="792"/>
      <c r="T270" s="792"/>
      <c r="U270" s="792"/>
      <c r="V270" s="792"/>
      <c r="W270" s="792"/>
      <c r="X270" s="792"/>
      <c r="Y270" s="792"/>
      <c r="Z270" s="792"/>
      <c r="AA270" s="792"/>
    </row>
    <row r="271" spans="1:27" ht="17.100000000000001" hidden="1" customHeight="1">
      <c r="A271" s="114"/>
      <c r="B271" s="1997"/>
      <c r="C271" s="1997"/>
      <c r="D271" s="1997"/>
      <c r="E271" s="75"/>
      <c r="F271" s="60"/>
      <c r="G271" s="97" t="e">
        <f t="shared" si="85"/>
        <v>#DIV/0!</v>
      </c>
      <c r="H271" s="56"/>
      <c r="I271" s="56"/>
      <c r="J271" s="56"/>
      <c r="N271" s="792"/>
      <c r="O271" s="792"/>
      <c r="P271" s="792"/>
      <c r="Q271" s="792"/>
      <c r="R271" s="792"/>
      <c r="S271" s="792"/>
      <c r="T271" s="792"/>
      <c r="U271" s="792"/>
      <c r="V271" s="792"/>
      <c r="W271" s="792"/>
      <c r="X271" s="792"/>
      <c r="Y271" s="792"/>
      <c r="Z271" s="792"/>
      <c r="AA271" s="792"/>
    </row>
    <row r="272" spans="1:27" ht="17.100000000000001" hidden="1" customHeight="1">
      <c r="A272" s="114"/>
      <c r="B272" s="1997"/>
      <c r="C272" s="1997"/>
      <c r="D272" s="1997"/>
      <c r="E272" s="75"/>
      <c r="F272" s="60"/>
      <c r="G272" s="97" t="e">
        <f t="shared" si="85"/>
        <v>#DIV/0!</v>
      </c>
      <c r="H272" s="56"/>
      <c r="I272" s="56"/>
      <c r="J272" s="56"/>
      <c r="N272" s="792"/>
      <c r="O272" s="792"/>
      <c r="P272" s="792"/>
      <c r="Q272" s="792"/>
      <c r="R272" s="792"/>
      <c r="S272" s="792"/>
      <c r="T272" s="792"/>
      <c r="U272" s="792"/>
      <c r="V272" s="792"/>
      <c r="W272" s="792"/>
      <c r="X272" s="792"/>
      <c r="Y272" s="792"/>
      <c r="Z272" s="792"/>
      <c r="AA272" s="792"/>
    </row>
    <row r="273" spans="1:27" ht="17.100000000000001" hidden="1" customHeight="1">
      <c r="A273" s="114"/>
      <c r="B273" s="1997"/>
      <c r="C273" s="1997"/>
      <c r="D273" s="1997"/>
      <c r="E273" s="75"/>
      <c r="F273" s="60"/>
      <c r="G273" s="97" t="e">
        <f t="shared" si="85"/>
        <v>#DIV/0!</v>
      </c>
      <c r="H273" s="56"/>
      <c r="I273" s="56"/>
      <c r="J273" s="56"/>
      <c r="N273" s="792"/>
      <c r="O273" s="792"/>
      <c r="P273" s="792"/>
      <c r="Q273" s="792"/>
      <c r="R273" s="792"/>
      <c r="S273" s="792"/>
      <c r="T273" s="792"/>
      <c r="U273" s="792"/>
      <c r="V273" s="792"/>
      <c r="W273" s="792"/>
      <c r="X273" s="792"/>
      <c r="Y273" s="792"/>
      <c r="Z273" s="792"/>
      <c r="AA273" s="792"/>
    </row>
    <row r="274" spans="1:27" ht="17.100000000000001" hidden="1" customHeight="1">
      <c r="A274" s="114"/>
      <c r="B274" s="1997"/>
      <c r="C274" s="1997"/>
      <c r="D274" s="1997"/>
      <c r="E274" s="75"/>
      <c r="F274" s="60"/>
      <c r="G274" s="97" t="e">
        <f t="shared" si="85"/>
        <v>#DIV/0!</v>
      </c>
      <c r="H274" s="56"/>
      <c r="I274" s="56"/>
      <c r="J274" s="56"/>
      <c r="N274" s="792"/>
      <c r="O274" s="792"/>
      <c r="P274" s="792"/>
      <c r="Q274" s="792"/>
      <c r="R274" s="792"/>
      <c r="S274" s="792"/>
      <c r="T274" s="792"/>
      <c r="U274" s="792"/>
      <c r="V274" s="792"/>
      <c r="W274" s="792"/>
      <c r="X274" s="792"/>
      <c r="Y274" s="792"/>
      <c r="Z274" s="792"/>
      <c r="AA274" s="792"/>
    </row>
    <row r="275" spans="1:27" ht="17.100000000000001" hidden="1" customHeight="1">
      <c r="A275" s="114"/>
      <c r="B275" s="1997"/>
      <c r="C275" s="1997"/>
      <c r="D275" s="1997"/>
      <c r="E275" s="75"/>
      <c r="F275" s="60"/>
      <c r="G275" s="97" t="e">
        <f t="shared" si="85"/>
        <v>#DIV/0!</v>
      </c>
      <c r="H275" s="56"/>
      <c r="I275" s="56"/>
      <c r="J275" s="56"/>
      <c r="N275" s="792"/>
      <c r="O275" s="792"/>
      <c r="P275" s="792"/>
      <c r="Q275" s="792"/>
      <c r="R275" s="792"/>
      <c r="S275" s="792"/>
      <c r="T275" s="792"/>
      <c r="U275" s="792"/>
      <c r="V275" s="792"/>
      <c r="W275" s="792"/>
      <c r="X275" s="792"/>
      <c r="Y275" s="792"/>
      <c r="Z275" s="792"/>
      <c r="AA275" s="792"/>
    </row>
    <row r="276" spans="1:27" ht="17.100000000000001" hidden="1" customHeight="1">
      <c r="A276" s="114"/>
      <c r="B276" s="1997"/>
      <c r="C276" s="1997"/>
      <c r="D276" s="1997"/>
      <c r="E276" s="75"/>
      <c r="F276" s="60"/>
      <c r="G276" s="97" t="e">
        <f t="shared" si="85"/>
        <v>#DIV/0!</v>
      </c>
      <c r="H276" s="56"/>
      <c r="I276" s="56"/>
      <c r="J276" s="56"/>
      <c r="N276" s="792"/>
      <c r="O276" s="792"/>
      <c r="P276" s="792"/>
      <c r="Q276" s="792"/>
      <c r="R276" s="792"/>
      <c r="S276" s="792"/>
      <c r="T276" s="792"/>
      <c r="U276" s="792"/>
      <c r="V276" s="792"/>
      <c r="W276" s="792"/>
      <c r="X276" s="792"/>
      <c r="Y276" s="792"/>
      <c r="Z276" s="792"/>
      <c r="AA276" s="792"/>
    </row>
    <row r="277" spans="1:27" ht="17.100000000000001" hidden="1" customHeight="1">
      <c r="A277" s="114"/>
      <c r="B277" s="1712"/>
      <c r="C277" s="1712"/>
      <c r="D277" s="1712"/>
      <c r="E277" s="75"/>
      <c r="F277" s="60"/>
      <c r="G277" s="97" t="e">
        <f t="shared" si="85"/>
        <v>#DIV/0!</v>
      </c>
      <c r="H277" s="56"/>
      <c r="I277" s="56"/>
      <c r="J277" s="56"/>
      <c r="N277" s="792"/>
      <c r="O277" s="792"/>
      <c r="P277" s="792"/>
      <c r="Q277" s="792"/>
      <c r="R277" s="792"/>
      <c r="S277" s="792"/>
      <c r="T277" s="792"/>
      <c r="U277" s="792"/>
      <c r="V277" s="792"/>
      <c r="W277" s="792"/>
      <c r="X277" s="792"/>
      <c r="Y277" s="792"/>
      <c r="Z277" s="792">
        <f t="shared" si="83"/>
        <v>0</v>
      </c>
      <c r="AA277" s="792">
        <f t="shared" si="84"/>
        <v>0</v>
      </c>
    </row>
    <row r="278" spans="1:27" ht="17.100000000000001" hidden="1" customHeight="1">
      <c r="A278" s="114"/>
      <c r="B278" s="1727"/>
      <c r="C278" s="1728"/>
      <c r="D278" s="1729"/>
      <c r="E278" s="75"/>
      <c r="F278" s="60"/>
      <c r="G278" s="97" t="e">
        <f t="shared" si="85"/>
        <v>#DIV/0!</v>
      </c>
      <c r="H278" s="56"/>
      <c r="I278" s="56"/>
      <c r="J278" s="56"/>
      <c r="N278" s="792"/>
      <c r="O278" s="792"/>
      <c r="P278" s="792"/>
      <c r="Q278" s="792"/>
      <c r="R278" s="792"/>
      <c r="S278" s="792"/>
      <c r="T278" s="792"/>
      <c r="U278" s="792"/>
      <c r="V278" s="792"/>
      <c r="W278" s="792"/>
      <c r="X278" s="792"/>
      <c r="Y278" s="792"/>
      <c r="Z278" s="792">
        <f t="shared" si="83"/>
        <v>0</v>
      </c>
      <c r="AA278" s="792">
        <f t="shared" si="84"/>
        <v>0</v>
      </c>
    </row>
    <row r="279" spans="1:27" ht="17.100000000000001" hidden="1" customHeight="1">
      <c r="A279" s="114"/>
      <c r="B279" s="1727"/>
      <c r="C279" s="1728"/>
      <c r="D279" s="1729"/>
      <c r="E279" s="75"/>
      <c r="F279" s="60"/>
      <c r="G279" s="97" t="e">
        <f t="shared" si="85"/>
        <v>#DIV/0!</v>
      </c>
      <c r="H279" s="56"/>
      <c r="I279" s="56"/>
      <c r="J279" s="56"/>
      <c r="N279" s="792"/>
      <c r="O279" s="792"/>
      <c r="P279" s="792"/>
      <c r="Q279" s="792"/>
      <c r="R279" s="792"/>
      <c r="S279" s="792"/>
      <c r="T279" s="792"/>
      <c r="U279" s="792"/>
      <c r="V279" s="792"/>
      <c r="W279" s="792"/>
      <c r="X279" s="792"/>
      <c r="Y279" s="792"/>
      <c r="Z279" s="792">
        <f t="shared" si="83"/>
        <v>0</v>
      </c>
      <c r="AA279" s="792">
        <f t="shared" si="84"/>
        <v>0</v>
      </c>
    </row>
    <row r="280" spans="1:27" ht="17.100000000000001" hidden="1" customHeight="1" thickBot="1">
      <c r="A280" s="114"/>
      <c r="B280" s="1727"/>
      <c r="C280" s="1728"/>
      <c r="D280" s="1729"/>
      <c r="E280" s="75"/>
      <c r="F280" s="60"/>
      <c r="G280" s="97" t="e">
        <f t="shared" si="85"/>
        <v>#DIV/0!</v>
      </c>
      <c r="H280" s="56"/>
      <c r="I280" s="56"/>
      <c r="J280" s="56"/>
      <c r="N280" s="792"/>
      <c r="O280" s="792"/>
      <c r="P280" s="792"/>
      <c r="Q280" s="792"/>
      <c r="R280" s="792"/>
      <c r="S280" s="792"/>
      <c r="T280" s="792"/>
      <c r="U280" s="792"/>
      <c r="V280" s="792"/>
      <c r="W280" s="792"/>
      <c r="X280" s="792"/>
      <c r="Y280" s="792"/>
      <c r="Z280" s="792">
        <f t="shared" si="83"/>
        <v>0</v>
      </c>
      <c r="AA280" s="792">
        <f t="shared" si="84"/>
        <v>0</v>
      </c>
    </row>
    <row r="281" spans="1:27" ht="20.399999999999999" customHeight="1" thickBot="1">
      <c r="A281" s="1770" t="s">
        <v>65</v>
      </c>
      <c r="B281" s="1771"/>
      <c r="C281" s="1771"/>
      <c r="D281" s="1771"/>
      <c r="E281" s="1771"/>
      <c r="F281" s="1771"/>
      <c r="G281" s="1772"/>
      <c r="H281" s="96">
        <f>H251+H257+H269</f>
        <v>5000</v>
      </c>
      <c r="I281" s="96">
        <f t="shared" ref="I281:J281" si="87">I251+I257+I269</f>
        <v>0</v>
      </c>
      <c r="J281" s="96">
        <f t="shared" si="87"/>
        <v>0</v>
      </c>
      <c r="N281" s="795"/>
      <c r="O281" s="798">
        <f>SUM(O251:O280)</f>
        <v>0</v>
      </c>
      <c r="P281" s="798">
        <f t="shared" ref="P281:Y281" si="88">SUM(P251:P280)</f>
        <v>0</v>
      </c>
      <c r="Q281" s="798">
        <f t="shared" si="88"/>
        <v>0</v>
      </c>
      <c r="R281" s="798">
        <f t="shared" si="88"/>
        <v>0</v>
      </c>
      <c r="S281" s="798">
        <f t="shared" si="88"/>
        <v>0</v>
      </c>
      <c r="T281" s="798">
        <f t="shared" si="88"/>
        <v>0</v>
      </c>
      <c r="U281" s="798">
        <f t="shared" si="88"/>
        <v>0</v>
      </c>
      <c r="V281" s="798">
        <f t="shared" si="88"/>
        <v>0</v>
      </c>
      <c r="W281" s="798">
        <f t="shared" si="88"/>
        <v>0</v>
      </c>
      <c r="X281" s="798">
        <f t="shared" si="88"/>
        <v>0</v>
      </c>
      <c r="Y281" s="798">
        <f t="shared" si="88"/>
        <v>0</v>
      </c>
      <c r="Z281" s="796">
        <f>SUM(O281:Y281)</f>
        <v>0</v>
      </c>
      <c r="AA281" s="797">
        <f>H281-Z281</f>
        <v>5000</v>
      </c>
    </row>
    <row r="282" spans="1:27" ht="12" customHeight="1">
      <c r="H282" s="58"/>
    </row>
    <row r="283" spans="1:27" ht="21.9" hidden="1" customHeight="1">
      <c r="B283" s="2107" t="s">
        <v>143</v>
      </c>
      <c r="C283" s="2107"/>
      <c r="D283" s="2107"/>
      <c r="E283" s="2107"/>
      <c r="F283" s="2107"/>
      <c r="G283" s="2107"/>
      <c r="H283" s="2107"/>
      <c r="I283" s="2107"/>
      <c r="J283" s="2107"/>
    </row>
    <row r="284" spans="1:27" ht="21.9" hidden="1" customHeight="1">
      <c r="A284" s="1797" t="s">
        <v>106</v>
      </c>
      <c r="B284" s="2110" t="s">
        <v>77</v>
      </c>
      <c r="C284" s="2111"/>
      <c r="D284" s="2112"/>
      <c r="E284" s="1858" t="s">
        <v>82</v>
      </c>
      <c r="F284" s="1940" t="s">
        <v>35</v>
      </c>
      <c r="G284" s="1800" t="s">
        <v>111</v>
      </c>
      <c r="H284" s="1801" t="s">
        <v>104</v>
      </c>
      <c r="I284" s="1801"/>
      <c r="J284" s="1801"/>
    </row>
    <row r="285" spans="1:27" ht="21.9" hidden="1" customHeight="1">
      <c r="A285" s="1798"/>
      <c r="B285" s="2113"/>
      <c r="C285" s="2114"/>
      <c r="D285" s="2115"/>
      <c r="E285" s="1858"/>
      <c r="F285" s="1940"/>
      <c r="G285" s="1800"/>
      <c r="H285" s="55">
        <f>H14</f>
        <v>2024</v>
      </c>
      <c r="I285" s="55">
        <f t="shared" ref="I285:J285" si="89">I14</f>
        <v>2025</v>
      </c>
      <c r="J285" s="55">
        <f t="shared" si="89"/>
        <v>2026</v>
      </c>
    </row>
    <row r="286" spans="1:27" ht="16.05" hidden="1" customHeight="1">
      <c r="A286" s="68">
        <v>1</v>
      </c>
      <c r="B286" s="1763">
        <v>2</v>
      </c>
      <c r="C286" s="1763"/>
      <c r="D286" s="1763"/>
      <c r="E286" s="69">
        <v>3</v>
      </c>
      <c r="F286" s="69">
        <v>4</v>
      </c>
      <c r="G286" s="69">
        <v>5</v>
      </c>
      <c r="H286" s="105">
        <v>6</v>
      </c>
      <c r="I286" s="105">
        <v>7</v>
      </c>
      <c r="J286" s="105">
        <v>8</v>
      </c>
    </row>
    <row r="287" spans="1:27" ht="17.100000000000001" hidden="1" customHeight="1">
      <c r="A287" s="125">
        <v>1</v>
      </c>
      <c r="B287" s="2126" t="s">
        <v>144</v>
      </c>
      <c r="C287" s="2127"/>
      <c r="D287" s="2128"/>
      <c r="E287" s="99" t="s">
        <v>117</v>
      </c>
      <c r="F287" s="100" t="s">
        <v>117</v>
      </c>
      <c r="G287" s="101" t="s">
        <v>117</v>
      </c>
      <c r="H287" s="137"/>
      <c r="I287" s="137"/>
      <c r="J287" s="137"/>
    </row>
    <row r="288" spans="1:27" ht="17.100000000000001" hidden="1" customHeight="1">
      <c r="A288" s="114"/>
      <c r="B288" s="1727"/>
      <c r="C288" s="1728"/>
      <c r="D288" s="1729"/>
      <c r="E288" s="75" t="s">
        <v>96</v>
      </c>
      <c r="F288" s="80"/>
      <c r="G288" s="97" t="e">
        <f t="shared" ref="G288:G293" si="90">H288/F288</f>
        <v>#DIV/0!</v>
      </c>
      <c r="H288" s="56"/>
      <c r="I288" s="56"/>
      <c r="J288" s="56"/>
    </row>
    <row r="289" spans="1:27" ht="17.100000000000001" hidden="1" customHeight="1">
      <c r="A289" s="114"/>
      <c r="B289" s="1727"/>
      <c r="C289" s="1728"/>
      <c r="D289" s="1729"/>
      <c r="E289" s="75"/>
      <c r="F289" s="80"/>
      <c r="G289" s="97" t="e">
        <f t="shared" si="90"/>
        <v>#DIV/0!</v>
      </c>
      <c r="H289" s="56"/>
      <c r="I289" s="56"/>
      <c r="J289" s="56"/>
    </row>
    <row r="290" spans="1:27" ht="17.100000000000001" hidden="1" customHeight="1">
      <c r="A290" s="114"/>
      <c r="B290" s="1727" t="s">
        <v>66</v>
      </c>
      <c r="C290" s="1728"/>
      <c r="D290" s="1729"/>
      <c r="E290" s="75"/>
      <c r="F290" s="80"/>
      <c r="G290" s="97" t="e">
        <f t="shared" si="90"/>
        <v>#DIV/0!</v>
      </c>
      <c r="H290" s="56"/>
      <c r="I290" s="56"/>
      <c r="J290" s="56"/>
    </row>
    <row r="291" spans="1:27" ht="17.100000000000001" hidden="1" customHeight="1">
      <c r="A291" s="114"/>
      <c r="B291" s="1727"/>
      <c r="C291" s="1728"/>
      <c r="D291" s="1729"/>
      <c r="E291" s="75"/>
      <c r="F291" s="80"/>
      <c r="G291" s="97" t="e">
        <f>H291/F291</f>
        <v>#DIV/0!</v>
      </c>
      <c r="H291" s="56"/>
      <c r="I291" s="56"/>
      <c r="J291" s="56"/>
    </row>
    <row r="292" spans="1:27" ht="17.100000000000001" hidden="1" customHeight="1">
      <c r="A292" s="114"/>
      <c r="B292" s="1727" t="s">
        <v>67</v>
      </c>
      <c r="C292" s="1728"/>
      <c r="D292" s="1729"/>
      <c r="E292" s="75"/>
      <c r="F292" s="60"/>
      <c r="G292" s="97" t="e">
        <f t="shared" si="90"/>
        <v>#DIV/0!</v>
      </c>
      <c r="H292" s="56"/>
      <c r="I292" s="56"/>
      <c r="J292" s="56"/>
    </row>
    <row r="293" spans="1:27" ht="17.100000000000001" hidden="1" customHeight="1">
      <c r="A293" s="114"/>
      <c r="B293" s="1712" t="s">
        <v>68</v>
      </c>
      <c r="C293" s="1712"/>
      <c r="D293" s="1712"/>
      <c r="E293" s="75"/>
      <c r="F293" s="60"/>
      <c r="G293" s="97" t="e">
        <f t="shared" si="90"/>
        <v>#DIV/0!</v>
      </c>
      <c r="H293" s="56"/>
      <c r="I293" s="56"/>
      <c r="J293" s="56"/>
    </row>
    <row r="294" spans="1:27" ht="21.9" hidden="1" customHeight="1">
      <c r="A294" s="1770" t="s">
        <v>69</v>
      </c>
      <c r="B294" s="1771"/>
      <c r="C294" s="1771"/>
      <c r="D294" s="1771"/>
      <c r="E294" s="1771"/>
      <c r="F294" s="1771"/>
      <c r="G294" s="1772"/>
      <c r="H294" s="96">
        <f>SUM(H287:H293)</f>
        <v>0</v>
      </c>
      <c r="I294" s="96">
        <f>SUM(I287:I293)</f>
        <v>0</v>
      </c>
      <c r="J294" s="96">
        <f>SUM(J287:J293)</f>
        <v>0</v>
      </c>
    </row>
    <row r="295" spans="1:27" ht="12" hidden="1" customHeight="1"/>
    <row r="296" spans="1:27" ht="21.9" customHeight="1">
      <c r="B296" s="2107" t="s">
        <v>149</v>
      </c>
      <c r="C296" s="2107"/>
      <c r="D296" s="2107"/>
      <c r="E296" s="2107"/>
      <c r="F296" s="2107"/>
      <c r="G296" s="2107"/>
      <c r="H296" s="2107"/>
      <c r="I296" s="2107"/>
      <c r="J296" s="2107"/>
    </row>
    <row r="297" spans="1:27" ht="21.9" customHeight="1">
      <c r="A297" s="1797" t="s">
        <v>106</v>
      </c>
      <c r="B297" s="2110" t="s">
        <v>77</v>
      </c>
      <c r="C297" s="2111"/>
      <c r="D297" s="2112"/>
      <c r="E297" s="1858" t="s">
        <v>82</v>
      </c>
      <c r="F297" s="1940" t="s">
        <v>35</v>
      </c>
      <c r="G297" s="1800" t="s">
        <v>111</v>
      </c>
      <c r="H297" s="1801" t="s">
        <v>104</v>
      </c>
      <c r="I297" s="1801"/>
      <c r="J297" s="1801"/>
      <c r="N297" s="2041" t="s">
        <v>639</v>
      </c>
      <c r="O297" s="2042"/>
      <c r="P297" s="2042"/>
      <c r="Q297" s="2042"/>
      <c r="R297" s="2042"/>
      <c r="S297" s="2042"/>
      <c r="T297" s="2042"/>
      <c r="U297" s="2042"/>
      <c r="V297" s="2042"/>
      <c r="W297" s="2042"/>
      <c r="X297" s="2042"/>
      <c r="Y297" s="2043"/>
      <c r="Z297" s="792" t="s">
        <v>336</v>
      </c>
      <c r="AA297" s="799" t="s">
        <v>636</v>
      </c>
    </row>
    <row r="298" spans="1:27" ht="21.9" customHeight="1">
      <c r="A298" s="1798"/>
      <c r="B298" s="2113"/>
      <c r="C298" s="2114"/>
      <c r="D298" s="2115"/>
      <c r="E298" s="1858"/>
      <c r="F298" s="1940"/>
      <c r="G298" s="1800"/>
      <c r="H298" s="55">
        <f>H14</f>
        <v>2024</v>
      </c>
      <c r="I298" s="55">
        <f t="shared" ref="I298:J298" si="91">I14</f>
        <v>2025</v>
      </c>
      <c r="J298" s="55">
        <f t="shared" si="91"/>
        <v>2026</v>
      </c>
      <c r="N298" s="792"/>
      <c r="O298" s="792"/>
      <c r="P298" s="792"/>
      <c r="Q298" s="792"/>
      <c r="R298" s="792"/>
      <c r="S298" s="792"/>
      <c r="T298" s="792"/>
      <c r="U298" s="792"/>
      <c r="V298" s="792"/>
      <c r="W298" s="792"/>
      <c r="X298" s="792"/>
      <c r="Y298" s="792"/>
      <c r="Z298" s="792"/>
      <c r="AA298" s="792"/>
    </row>
    <row r="299" spans="1:27" ht="16.05" customHeight="1">
      <c r="A299" s="68">
        <v>1</v>
      </c>
      <c r="B299" s="1763">
        <v>2</v>
      </c>
      <c r="C299" s="1763"/>
      <c r="D299" s="1763"/>
      <c r="E299" s="69">
        <v>3</v>
      </c>
      <c r="F299" s="69">
        <v>4</v>
      </c>
      <c r="G299" s="69">
        <v>5</v>
      </c>
      <c r="H299" s="105">
        <v>6</v>
      </c>
      <c r="I299" s="105">
        <v>7</v>
      </c>
      <c r="J299" s="105">
        <v>8</v>
      </c>
    </row>
    <row r="300" spans="1:27" ht="17.100000000000001" hidden="1" customHeight="1">
      <c r="A300" s="114">
        <v>1</v>
      </c>
      <c r="B300" s="1764" t="s">
        <v>145</v>
      </c>
      <c r="C300" s="1765"/>
      <c r="D300" s="1766"/>
      <c r="E300" s="75" t="s">
        <v>96</v>
      </c>
      <c r="F300" s="80"/>
      <c r="G300" s="56" t="e">
        <f t="shared" ref="G300:G358" si="92">H300/F300</f>
        <v>#DIV/0!</v>
      </c>
      <c r="H300" s="84"/>
      <c r="I300" s="84"/>
      <c r="J300" s="84"/>
      <c r="N300" s="792"/>
      <c r="O300" s="792"/>
      <c r="P300" s="792"/>
      <c r="Q300" s="792"/>
      <c r="R300" s="792"/>
      <c r="S300" s="792"/>
      <c r="T300" s="792"/>
      <c r="U300" s="792"/>
      <c r="V300" s="792"/>
      <c r="W300" s="792"/>
      <c r="X300" s="792"/>
      <c r="Y300" s="792"/>
      <c r="Z300" s="792">
        <f t="shared" ref="Z300:Z321" si="93">SUM(O300:Y300)</f>
        <v>0</v>
      </c>
      <c r="AA300" s="792">
        <f t="shared" ref="AA300:AA321" si="94">H300-Z300</f>
        <v>0</v>
      </c>
    </row>
    <row r="301" spans="1:27" ht="17.100000000000001" hidden="1" customHeight="1">
      <c r="A301" s="125">
        <v>2</v>
      </c>
      <c r="B301" s="2126" t="s">
        <v>146</v>
      </c>
      <c r="C301" s="2127"/>
      <c r="D301" s="2128"/>
      <c r="E301" s="99" t="s">
        <v>117</v>
      </c>
      <c r="F301" s="100" t="s">
        <v>117</v>
      </c>
      <c r="G301" s="101" t="s">
        <v>117</v>
      </c>
      <c r="H301" s="102">
        <f>SUM(H302:H304)</f>
        <v>0</v>
      </c>
      <c r="I301" s="102">
        <f t="shared" ref="I301:J301" si="95">SUM(I302:I304)</f>
        <v>0</v>
      </c>
      <c r="J301" s="102">
        <f t="shared" si="95"/>
        <v>0</v>
      </c>
      <c r="N301" s="792"/>
      <c r="O301" s="792"/>
      <c r="P301" s="792"/>
      <c r="Q301" s="792"/>
      <c r="R301" s="792"/>
      <c r="S301" s="792"/>
      <c r="T301" s="792"/>
      <c r="U301" s="792"/>
      <c r="V301" s="792"/>
      <c r="W301" s="792"/>
      <c r="X301" s="792"/>
      <c r="Y301" s="792"/>
      <c r="Z301" s="792">
        <f t="shared" si="93"/>
        <v>0</v>
      </c>
      <c r="AA301" s="792">
        <f t="shared" si="94"/>
        <v>0</v>
      </c>
    </row>
    <row r="302" spans="1:27" ht="17.100000000000001" hidden="1" customHeight="1">
      <c r="A302" s="114"/>
      <c r="B302" s="1727"/>
      <c r="C302" s="1728"/>
      <c r="D302" s="1729"/>
      <c r="E302" s="75" t="s">
        <v>96</v>
      </c>
      <c r="F302" s="80"/>
      <c r="G302" s="97" t="e">
        <f t="shared" si="92"/>
        <v>#DIV/0!</v>
      </c>
      <c r="H302" s="56"/>
      <c r="I302" s="56"/>
      <c r="J302" s="56"/>
      <c r="N302" s="792"/>
      <c r="O302" s="792"/>
      <c r="P302" s="792"/>
      <c r="Q302" s="792"/>
      <c r="R302" s="792"/>
      <c r="S302" s="792"/>
      <c r="T302" s="792"/>
      <c r="U302" s="792"/>
      <c r="V302" s="792"/>
      <c r="W302" s="792"/>
      <c r="X302" s="792"/>
      <c r="Y302" s="792"/>
      <c r="Z302" s="792">
        <f t="shared" si="93"/>
        <v>0</v>
      </c>
      <c r="AA302" s="792">
        <f t="shared" si="94"/>
        <v>0</v>
      </c>
    </row>
    <row r="303" spans="1:27" ht="17.100000000000001" hidden="1" customHeight="1">
      <c r="A303" s="114"/>
      <c r="B303" s="1727"/>
      <c r="C303" s="1728"/>
      <c r="D303" s="1729"/>
      <c r="E303" s="75" t="s">
        <v>96</v>
      </c>
      <c r="F303" s="80"/>
      <c r="G303" s="97" t="e">
        <f t="shared" si="92"/>
        <v>#DIV/0!</v>
      </c>
      <c r="H303" s="56"/>
      <c r="I303" s="56"/>
      <c r="J303" s="56"/>
      <c r="N303" s="792"/>
      <c r="O303" s="792"/>
      <c r="P303" s="792"/>
      <c r="Q303" s="792"/>
      <c r="R303" s="792"/>
      <c r="S303" s="792"/>
      <c r="T303" s="792"/>
      <c r="U303" s="792"/>
      <c r="V303" s="792"/>
      <c r="W303" s="792"/>
      <c r="X303" s="792"/>
      <c r="Y303" s="792"/>
      <c r="Z303" s="792">
        <f t="shared" si="93"/>
        <v>0</v>
      </c>
      <c r="AA303" s="792">
        <f t="shared" si="94"/>
        <v>0</v>
      </c>
    </row>
    <row r="304" spans="1:27" ht="17.100000000000001" hidden="1" customHeight="1">
      <c r="A304" s="114"/>
      <c r="B304" s="1727"/>
      <c r="C304" s="1728"/>
      <c r="D304" s="1729"/>
      <c r="E304" s="75" t="s">
        <v>96</v>
      </c>
      <c r="F304" s="80"/>
      <c r="G304" s="97" t="e">
        <f>H304/F304</f>
        <v>#DIV/0!</v>
      </c>
      <c r="H304" s="56"/>
      <c r="I304" s="56"/>
      <c r="J304" s="56"/>
      <c r="N304" s="792"/>
      <c r="O304" s="792"/>
      <c r="P304" s="792"/>
      <c r="Q304" s="792"/>
      <c r="R304" s="792"/>
      <c r="S304" s="792"/>
      <c r="T304" s="792"/>
      <c r="U304" s="792"/>
      <c r="V304" s="792"/>
      <c r="W304" s="792"/>
      <c r="X304" s="792"/>
      <c r="Y304" s="792"/>
      <c r="Z304" s="792">
        <f t="shared" si="93"/>
        <v>0</v>
      </c>
      <c r="AA304" s="792">
        <f t="shared" si="94"/>
        <v>0</v>
      </c>
    </row>
    <row r="305" spans="1:27" ht="17.100000000000001" hidden="1" customHeight="1">
      <c r="A305" s="125">
        <v>3</v>
      </c>
      <c r="B305" s="2126" t="s">
        <v>147</v>
      </c>
      <c r="C305" s="2127"/>
      <c r="D305" s="2128"/>
      <c r="E305" s="99" t="s">
        <v>117</v>
      </c>
      <c r="F305" s="100" t="s">
        <v>117</v>
      </c>
      <c r="G305" s="101" t="s">
        <v>117</v>
      </c>
      <c r="H305" s="102">
        <f>SUM(H306:H308)</f>
        <v>0</v>
      </c>
      <c r="I305" s="102">
        <f t="shared" ref="I305:J305" si="96">SUM(I306:I308)</f>
        <v>0</v>
      </c>
      <c r="J305" s="102">
        <f t="shared" si="96"/>
        <v>0</v>
      </c>
      <c r="N305" s="792"/>
      <c r="O305" s="792"/>
      <c r="P305" s="792"/>
      <c r="Q305" s="792"/>
      <c r="R305" s="792"/>
      <c r="S305" s="792"/>
      <c r="T305" s="792"/>
      <c r="U305" s="792"/>
      <c r="V305" s="792"/>
      <c r="W305" s="792"/>
      <c r="X305" s="792"/>
      <c r="Y305" s="792"/>
      <c r="Z305" s="792">
        <f t="shared" si="93"/>
        <v>0</v>
      </c>
      <c r="AA305" s="792">
        <f t="shared" si="94"/>
        <v>0</v>
      </c>
    </row>
    <row r="306" spans="1:27" ht="17.100000000000001" hidden="1" customHeight="1">
      <c r="A306" s="114"/>
      <c r="B306" s="1712"/>
      <c r="C306" s="1712"/>
      <c r="D306" s="1712"/>
      <c r="E306" s="75" t="s">
        <v>96</v>
      </c>
      <c r="F306" s="60"/>
      <c r="G306" s="97" t="e">
        <f t="shared" si="92"/>
        <v>#DIV/0!</v>
      </c>
      <c r="H306" s="56"/>
      <c r="I306" s="56"/>
      <c r="J306" s="56"/>
      <c r="N306" s="792"/>
      <c r="O306" s="792"/>
      <c r="P306" s="792"/>
      <c r="Q306" s="792"/>
      <c r="R306" s="792"/>
      <c r="S306" s="792"/>
      <c r="T306" s="792"/>
      <c r="U306" s="792"/>
      <c r="V306" s="792"/>
      <c r="W306" s="792"/>
      <c r="X306" s="792"/>
      <c r="Y306" s="792"/>
      <c r="Z306" s="792">
        <f t="shared" si="93"/>
        <v>0</v>
      </c>
      <c r="AA306" s="792">
        <f t="shared" si="94"/>
        <v>0</v>
      </c>
    </row>
    <row r="307" spans="1:27" ht="17.100000000000001" hidden="1" customHeight="1">
      <c r="A307" s="114"/>
      <c r="B307" s="1712"/>
      <c r="C307" s="1712"/>
      <c r="D307" s="1712"/>
      <c r="E307" s="75" t="s">
        <v>96</v>
      </c>
      <c r="F307" s="60"/>
      <c r="G307" s="97" t="e">
        <f t="shared" si="92"/>
        <v>#DIV/0!</v>
      </c>
      <c r="H307" s="56"/>
      <c r="I307" s="56"/>
      <c r="J307" s="56"/>
      <c r="N307" s="792"/>
      <c r="O307" s="792"/>
      <c r="P307" s="792"/>
      <c r="Q307" s="792"/>
      <c r="R307" s="792"/>
      <c r="S307" s="792"/>
      <c r="T307" s="792"/>
      <c r="U307" s="792"/>
      <c r="V307" s="792"/>
      <c r="W307" s="792"/>
      <c r="X307" s="792"/>
      <c r="Y307" s="792"/>
      <c r="Z307" s="792">
        <f t="shared" si="93"/>
        <v>0</v>
      </c>
      <c r="AA307" s="792">
        <f t="shared" si="94"/>
        <v>0</v>
      </c>
    </row>
    <row r="308" spans="1:27" ht="17.100000000000001" hidden="1" customHeight="1">
      <c r="A308" s="114"/>
      <c r="B308" s="1712"/>
      <c r="C308" s="1712"/>
      <c r="D308" s="1712"/>
      <c r="E308" s="75" t="s">
        <v>96</v>
      </c>
      <c r="F308" s="60"/>
      <c r="G308" s="97" t="e">
        <f t="shared" si="92"/>
        <v>#DIV/0!</v>
      </c>
      <c r="H308" s="56"/>
      <c r="I308" s="56"/>
      <c r="J308" s="56"/>
      <c r="N308" s="792"/>
      <c r="O308" s="792"/>
      <c r="P308" s="792"/>
      <c r="Q308" s="792"/>
      <c r="R308" s="792"/>
      <c r="S308" s="792"/>
      <c r="T308" s="792"/>
      <c r="U308" s="792"/>
      <c r="V308" s="792"/>
      <c r="W308" s="792"/>
      <c r="X308" s="792"/>
      <c r="Y308" s="792"/>
      <c r="Z308" s="792">
        <f t="shared" si="93"/>
        <v>0</v>
      </c>
      <c r="AA308" s="792">
        <f t="shared" si="94"/>
        <v>0</v>
      </c>
    </row>
    <row r="309" spans="1:27" ht="17.100000000000001" hidden="1" customHeight="1">
      <c r="A309" s="125">
        <v>4</v>
      </c>
      <c r="B309" s="2126" t="s">
        <v>148</v>
      </c>
      <c r="C309" s="2127"/>
      <c r="D309" s="2128"/>
      <c r="E309" s="99" t="s">
        <v>117</v>
      </c>
      <c r="F309" s="100" t="s">
        <v>117</v>
      </c>
      <c r="G309" s="101" t="s">
        <v>117</v>
      </c>
      <c r="H309" s="102">
        <f>SUM(H310:H320)</f>
        <v>0</v>
      </c>
      <c r="I309" s="102">
        <f t="shared" ref="I309:J309" si="97">SUM(I310:I320)</f>
        <v>0</v>
      </c>
      <c r="J309" s="102">
        <f t="shared" si="97"/>
        <v>0</v>
      </c>
      <c r="N309" s="792"/>
      <c r="O309" s="792"/>
      <c r="P309" s="792"/>
      <c r="Q309" s="792"/>
      <c r="R309" s="792"/>
      <c r="S309" s="792"/>
      <c r="T309" s="792"/>
      <c r="U309" s="792"/>
      <c r="V309" s="792"/>
      <c r="W309" s="792"/>
      <c r="X309" s="792"/>
      <c r="Y309" s="792"/>
      <c r="Z309" s="792">
        <f t="shared" si="93"/>
        <v>0</v>
      </c>
      <c r="AA309" s="792">
        <f t="shared" si="94"/>
        <v>0</v>
      </c>
    </row>
    <row r="310" spans="1:27" ht="17.100000000000001" hidden="1" customHeight="1">
      <c r="A310" s="114"/>
      <c r="B310" s="1727"/>
      <c r="C310" s="1728"/>
      <c r="D310" s="1729"/>
      <c r="E310" s="75" t="s">
        <v>96</v>
      </c>
      <c r="F310" s="60"/>
      <c r="G310" s="97" t="e">
        <f t="shared" si="92"/>
        <v>#DIV/0!</v>
      </c>
      <c r="H310" s="56"/>
      <c r="I310" s="56"/>
      <c r="J310" s="56"/>
      <c r="N310" s="792"/>
      <c r="O310" s="792"/>
      <c r="P310" s="792"/>
      <c r="Q310" s="792"/>
      <c r="R310" s="792"/>
      <c r="S310" s="792"/>
      <c r="T310" s="792"/>
      <c r="U310" s="792"/>
      <c r="V310" s="792"/>
      <c r="W310" s="792"/>
      <c r="X310" s="792"/>
      <c r="Y310" s="792"/>
      <c r="Z310" s="792">
        <f t="shared" si="93"/>
        <v>0</v>
      </c>
      <c r="AA310" s="792">
        <f t="shared" si="94"/>
        <v>0</v>
      </c>
    </row>
    <row r="311" spans="1:27" ht="17.100000000000001" hidden="1" customHeight="1">
      <c r="A311" s="114"/>
      <c r="B311" s="1727"/>
      <c r="C311" s="1728"/>
      <c r="D311" s="1729"/>
      <c r="E311" s="75" t="s">
        <v>96</v>
      </c>
      <c r="F311" s="60"/>
      <c r="G311" s="97" t="e">
        <f t="shared" si="92"/>
        <v>#DIV/0!</v>
      </c>
      <c r="H311" s="56"/>
      <c r="I311" s="56"/>
      <c r="J311" s="56"/>
      <c r="N311" s="792"/>
      <c r="O311" s="792"/>
      <c r="P311" s="792"/>
      <c r="Q311" s="792"/>
      <c r="R311" s="792"/>
      <c r="S311" s="792"/>
      <c r="T311" s="792"/>
      <c r="U311" s="792"/>
      <c r="V311" s="792"/>
      <c r="W311" s="792"/>
      <c r="X311" s="792"/>
      <c r="Y311" s="792"/>
      <c r="Z311" s="792">
        <f t="shared" si="93"/>
        <v>0</v>
      </c>
      <c r="AA311" s="792">
        <f t="shared" si="94"/>
        <v>0</v>
      </c>
    </row>
    <row r="312" spans="1:27" ht="17.100000000000001" hidden="1" customHeight="1">
      <c r="A312" s="114"/>
      <c r="B312" s="1727"/>
      <c r="C312" s="1728"/>
      <c r="D312" s="1729"/>
      <c r="E312" s="75" t="s">
        <v>96</v>
      </c>
      <c r="F312" s="60"/>
      <c r="G312" s="97" t="e">
        <f t="shared" si="92"/>
        <v>#DIV/0!</v>
      </c>
      <c r="H312" s="56"/>
      <c r="I312" s="56"/>
      <c r="J312" s="56"/>
      <c r="N312" s="792"/>
      <c r="O312" s="792"/>
      <c r="P312" s="792"/>
      <c r="Q312" s="792"/>
      <c r="R312" s="792"/>
      <c r="S312" s="792"/>
      <c r="T312" s="792"/>
      <c r="U312" s="792"/>
      <c r="V312" s="792"/>
      <c r="W312" s="792"/>
      <c r="X312" s="792"/>
      <c r="Y312" s="792"/>
      <c r="Z312" s="792">
        <f t="shared" si="93"/>
        <v>0</v>
      </c>
      <c r="AA312" s="792">
        <f t="shared" si="94"/>
        <v>0</v>
      </c>
    </row>
    <row r="313" spans="1:27" ht="17.100000000000001" hidden="1" customHeight="1">
      <c r="A313" s="114"/>
      <c r="B313" s="2129"/>
      <c r="C313" s="2130"/>
      <c r="D313" s="2131"/>
      <c r="E313" s="75" t="s">
        <v>96</v>
      </c>
      <c r="F313" s="60"/>
      <c r="G313" s="97" t="e">
        <f t="shared" si="92"/>
        <v>#DIV/0!</v>
      </c>
      <c r="H313" s="56"/>
      <c r="I313" s="56"/>
      <c r="J313" s="56"/>
      <c r="N313" s="792"/>
      <c r="O313" s="792"/>
      <c r="P313" s="792"/>
      <c r="Q313" s="792"/>
      <c r="R313" s="792"/>
      <c r="S313" s="792"/>
      <c r="T313" s="792"/>
      <c r="U313" s="792"/>
      <c r="V313" s="792"/>
      <c r="W313" s="792"/>
      <c r="X313" s="792"/>
      <c r="Y313" s="792"/>
      <c r="Z313" s="792">
        <f t="shared" si="93"/>
        <v>0</v>
      </c>
      <c r="AA313" s="792">
        <f t="shared" si="94"/>
        <v>0</v>
      </c>
    </row>
    <row r="314" spans="1:27" ht="17.100000000000001" hidden="1" customHeight="1">
      <c r="A314" s="114"/>
      <c r="B314" s="2129"/>
      <c r="C314" s="2130"/>
      <c r="D314" s="2131"/>
      <c r="E314" s="75" t="s">
        <v>96</v>
      </c>
      <c r="F314" s="60"/>
      <c r="G314" s="97" t="e">
        <f t="shared" si="92"/>
        <v>#DIV/0!</v>
      </c>
      <c r="H314" s="56"/>
      <c r="I314" s="56"/>
      <c r="J314" s="56"/>
      <c r="N314" s="792"/>
      <c r="O314" s="792"/>
      <c r="P314" s="792"/>
      <c r="Q314" s="792"/>
      <c r="R314" s="792"/>
      <c r="S314" s="792"/>
      <c r="T314" s="792"/>
      <c r="U314" s="792"/>
      <c r="V314" s="792"/>
      <c r="W314" s="792"/>
      <c r="X314" s="792"/>
      <c r="Y314" s="792"/>
      <c r="Z314" s="792">
        <f t="shared" si="93"/>
        <v>0</v>
      </c>
      <c r="AA314" s="792">
        <f t="shared" si="94"/>
        <v>0</v>
      </c>
    </row>
    <row r="315" spans="1:27" ht="17.100000000000001" hidden="1" customHeight="1">
      <c r="A315" s="114"/>
      <c r="B315" s="2129"/>
      <c r="C315" s="2130"/>
      <c r="D315" s="2131"/>
      <c r="E315" s="75" t="s">
        <v>96</v>
      </c>
      <c r="F315" s="60"/>
      <c r="G315" s="97" t="e">
        <f t="shared" si="92"/>
        <v>#DIV/0!</v>
      </c>
      <c r="H315" s="56"/>
      <c r="I315" s="56"/>
      <c r="J315" s="56"/>
      <c r="N315" s="792"/>
      <c r="O315" s="792"/>
      <c r="P315" s="792"/>
      <c r="Q315" s="792"/>
      <c r="R315" s="792"/>
      <c r="S315" s="792"/>
      <c r="T315" s="792"/>
      <c r="U315" s="792"/>
      <c r="V315" s="792"/>
      <c r="W315" s="792"/>
      <c r="X315" s="792"/>
      <c r="Y315" s="792"/>
      <c r="Z315" s="792">
        <f t="shared" si="93"/>
        <v>0</v>
      </c>
      <c r="AA315" s="792">
        <f t="shared" si="94"/>
        <v>0</v>
      </c>
    </row>
    <row r="316" spans="1:27" ht="17.100000000000001" hidden="1" customHeight="1">
      <c r="A316" s="114"/>
      <c r="B316" s="2129"/>
      <c r="C316" s="2130"/>
      <c r="D316" s="2131"/>
      <c r="E316" s="75" t="s">
        <v>96</v>
      </c>
      <c r="F316" s="60"/>
      <c r="G316" s="97" t="e">
        <f t="shared" si="92"/>
        <v>#DIV/0!</v>
      </c>
      <c r="H316" s="56"/>
      <c r="I316" s="56"/>
      <c r="J316" s="56"/>
      <c r="N316" s="792"/>
      <c r="O316" s="792"/>
      <c r="P316" s="792"/>
      <c r="Q316" s="792"/>
      <c r="R316" s="792"/>
      <c r="S316" s="792"/>
      <c r="T316" s="792"/>
      <c r="U316" s="792"/>
      <c r="V316" s="792"/>
      <c r="W316" s="792"/>
      <c r="X316" s="792"/>
      <c r="Y316" s="792"/>
      <c r="Z316" s="792">
        <f t="shared" si="93"/>
        <v>0</v>
      </c>
      <c r="AA316" s="792">
        <f t="shared" si="94"/>
        <v>0</v>
      </c>
    </row>
    <row r="317" spans="1:27" ht="17.100000000000001" hidden="1" customHeight="1">
      <c r="A317" s="114"/>
      <c r="B317" s="2129"/>
      <c r="C317" s="2130"/>
      <c r="D317" s="2131"/>
      <c r="E317" s="75" t="s">
        <v>96</v>
      </c>
      <c r="F317" s="60"/>
      <c r="G317" s="97" t="e">
        <f t="shared" si="92"/>
        <v>#DIV/0!</v>
      </c>
      <c r="H317" s="56"/>
      <c r="I317" s="56"/>
      <c r="J317" s="56"/>
      <c r="N317" s="792"/>
      <c r="O317" s="792"/>
      <c r="P317" s="792"/>
      <c r="Q317" s="792"/>
      <c r="R317" s="792"/>
      <c r="S317" s="792"/>
      <c r="T317" s="792"/>
      <c r="U317" s="792"/>
      <c r="V317" s="792"/>
      <c r="W317" s="792"/>
      <c r="X317" s="792"/>
      <c r="Y317" s="792"/>
      <c r="Z317" s="792">
        <f t="shared" si="93"/>
        <v>0</v>
      </c>
      <c r="AA317" s="792">
        <f t="shared" si="94"/>
        <v>0</v>
      </c>
    </row>
    <row r="318" spans="1:27" ht="17.100000000000001" hidden="1" customHeight="1">
      <c r="A318" s="114"/>
      <c r="B318" s="2129"/>
      <c r="C318" s="2130"/>
      <c r="D318" s="2131"/>
      <c r="E318" s="75" t="s">
        <v>96</v>
      </c>
      <c r="F318" s="60"/>
      <c r="G318" s="97" t="e">
        <f t="shared" si="92"/>
        <v>#DIV/0!</v>
      </c>
      <c r="H318" s="56"/>
      <c r="I318" s="56"/>
      <c r="J318" s="56"/>
      <c r="N318" s="792"/>
      <c r="O318" s="792"/>
      <c r="P318" s="792"/>
      <c r="Q318" s="792"/>
      <c r="R318" s="792"/>
      <c r="S318" s="792"/>
      <c r="T318" s="792"/>
      <c r="U318" s="792"/>
      <c r="V318" s="792"/>
      <c r="W318" s="792"/>
      <c r="X318" s="792"/>
      <c r="Y318" s="792"/>
      <c r="Z318" s="792">
        <f t="shared" si="93"/>
        <v>0</v>
      </c>
      <c r="AA318" s="792">
        <f t="shared" si="94"/>
        <v>0</v>
      </c>
    </row>
    <row r="319" spans="1:27" ht="17.100000000000001" hidden="1" customHeight="1">
      <c r="A319" s="114"/>
      <c r="B319" s="2129"/>
      <c r="C319" s="2130"/>
      <c r="D319" s="2131"/>
      <c r="E319" s="75" t="s">
        <v>96</v>
      </c>
      <c r="F319" s="60"/>
      <c r="G319" s="97" t="e">
        <f t="shared" si="92"/>
        <v>#DIV/0!</v>
      </c>
      <c r="H319" s="56"/>
      <c r="I319" s="56"/>
      <c r="J319" s="56"/>
      <c r="N319" s="792"/>
      <c r="O319" s="792"/>
      <c r="P319" s="792"/>
      <c r="Q319" s="792"/>
      <c r="R319" s="792"/>
      <c r="S319" s="792"/>
      <c r="T319" s="792"/>
      <c r="U319" s="792"/>
      <c r="V319" s="792"/>
      <c r="W319" s="792"/>
      <c r="X319" s="792"/>
      <c r="Y319" s="792"/>
      <c r="Z319" s="792">
        <f t="shared" si="93"/>
        <v>0</v>
      </c>
      <c r="AA319" s="792">
        <f t="shared" si="94"/>
        <v>0</v>
      </c>
    </row>
    <row r="320" spans="1:27" ht="17.100000000000001" hidden="1" customHeight="1">
      <c r="A320" s="114"/>
      <c r="B320" s="2129"/>
      <c r="C320" s="2130"/>
      <c r="D320" s="2131"/>
      <c r="E320" s="75" t="s">
        <v>96</v>
      </c>
      <c r="F320" s="60"/>
      <c r="G320" s="97" t="e">
        <f t="shared" si="92"/>
        <v>#DIV/0!</v>
      </c>
      <c r="H320" s="56"/>
      <c r="I320" s="56"/>
      <c r="J320" s="56"/>
      <c r="N320" s="792"/>
      <c r="O320" s="792"/>
      <c r="P320" s="792"/>
      <c r="Q320" s="792"/>
      <c r="R320" s="792"/>
      <c r="S320" s="792"/>
      <c r="T320" s="792"/>
      <c r="U320" s="792"/>
      <c r="V320" s="792"/>
      <c r="W320" s="792"/>
      <c r="X320" s="792"/>
      <c r="Y320" s="792"/>
      <c r="Z320" s="792">
        <f t="shared" si="93"/>
        <v>0</v>
      </c>
      <c r="AA320" s="792">
        <f t="shared" si="94"/>
        <v>0</v>
      </c>
    </row>
    <row r="321" spans="1:27" ht="17.100000000000001" hidden="1" customHeight="1">
      <c r="A321" s="138"/>
      <c r="B321" s="1706" t="s">
        <v>288</v>
      </c>
      <c r="C321" s="1707"/>
      <c r="D321" s="1708"/>
      <c r="E321" s="139" t="s">
        <v>117</v>
      </c>
      <c r="F321" s="140" t="s">
        <v>117</v>
      </c>
      <c r="G321" s="141" t="s">
        <v>117</v>
      </c>
      <c r="H321" s="142">
        <f>H300+H301+H305+H309</f>
        <v>0</v>
      </c>
      <c r="I321" s="142">
        <f t="shared" ref="I321:J321" si="98">I300+I301+I305+I309</f>
        <v>0</v>
      </c>
      <c r="J321" s="142">
        <f t="shared" si="98"/>
        <v>0</v>
      </c>
      <c r="N321" s="792"/>
      <c r="O321" s="792"/>
      <c r="P321" s="792"/>
      <c r="Q321" s="792"/>
      <c r="R321" s="792"/>
      <c r="S321" s="792"/>
      <c r="T321" s="792"/>
      <c r="U321" s="792"/>
      <c r="V321" s="792"/>
      <c r="W321" s="792"/>
      <c r="X321" s="792"/>
      <c r="Y321" s="792"/>
      <c r="Z321" s="792">
        <f t="shared" si="93"/>
        <v>0</v>
      </c>
      <c r="AA321" s="792">
        <f t="shared" si="94"/>
        <v>0</v>
      </c>
    </row>
    <row r="322" spans="1:27" ht="17.100000000000001" customHeight="1">
      <c r="A322" s="255"/>
      <c r="B322" s="1894"/>
      <c r="C322" s="1895"/>
      <c r="D322" s="1896"/>
      <c r="E322" s="75"/>
      <c r="F322" s="60"/>
      <c r="G322" s="56"/>
      <c r="H322" s="56"/>
      <c r="I322" s="56"/>
      <c r="J322" s="56"/>
      <c r="N322" s="792"/>
      <c r="O322" s="792"/>
      <c r="P322" s="792"/>
      <c r="Q322" s="792"/>
      <c r="R322" s="792"/>
      <c r="S322" s="792"/>
      <c r="T322" s="792"/>
      <c r="U322" s="792"/>
      <c r="V322" s="792"/>
      <c r="W322" s="792"/>
      <c r="X322" s="792"/>
      <c r="Y322" s="792"/>
      <c r="Z322" s="792">
        <f t="shared" ref="Z322" si="99">SUM(O322:Y322)</f>
        <v>0</v>
      </c>
      <c r="AA322" s="792">
        <f t="shared" ref="AA322" si="100">H322-Z322</f>
        <v>0</v>
      </c>
    </row>
    <row r="323" spans="1:27" ht="17.100000000000001" customHeight="1">
      <c r="A323" s="1308" t="s">
        <v>899</v>
      </c>
      <c r="B323" s="2132" t="s">
        <v>981</v>
      </c>
      <c r="C323" s="2133"/>
      <c r="D323" s="2134"/>
      <c r="E323" s="1309" t="s">
        <v>117</v>
      </c>
      <c r="F323" s="1310" t="s">
        <v>117</v>
      </c>
      <c r="G323" s="1311" t="s">
        <v>117</v>
      </c>
      <c r="H323" s="1298">
        <f>SUM(H324:H329)</f>
        <v>2000</v>
      </c>
      <c r="I323" s="1298">
        <f t="shared" ref="I323" si="101">SUM(I324:I329)</f>
        <v>0</v>
      </c>
      <c r="J323" s="1298">
        <f>SUM(J324:J329)</f>
        <v>0</v>
      </c>
      <c r="N323" s="792"/>
      <c r="O323" s="792"/>
      <c r="P323" s="792"/>
      <c r="Q323" s="792"/>
      <c r="R323" s="792"/>
      <c r="S323" s="792"/>
      <c r="T323" s="792"/>
      <c r="U323" s="792"/>
      <c r="V323" s="792"/>
      <c r="W323" s="792"/>
      <c r="X323" s="792"/>
      <c r="Y323" s="792"/>
      <c r="Z323" s="792">
        <f t="shared" ref="Z323:Z344" si="102">SUM(O323:Y323)</f>
        <v>0</v>
      </c>
      <c r="AA323" s="792">
        <f t="shared" ref="AA323:AA344" si="103">H323-Z323</f>
        <v>2000</v>
      </c>
    </row>
    <row r="324" spans="1:27" ht="17.100000000000001" customHeight="1">
      <c r="A324" s="255"/>
      <c r="B324" s="1928" t="s">
        <v>884</v>
      </c>
      <c r="C324" s="1928"/>
      <c r="D324" s="1928"/>
      <c r="E324" s="75" t="s">
        <v>96</v>
      </c>
      <c r="F324" s="80">
        <v>1</v>
      </c>
      <c r="G324" s="97">
        <f t="shared" si="92"/>
        <v>2000</v>
      </c>
      <c r="H324" s="56">
        <v>2000</v>
      </c>
      <c r="I324" s="56"/>
      <c r="J324" s="56"/>
      <c r="N324" s="792"/>
      <c r="O324" s="792"/>
      <c r="P324" s="792"/>
      <c r="Q324" s="792"/>
      <c r="R324" s="792"/>
      <c r="S324" s="792"/>
      <c r="T324" s="792"/>
      <c r="U324" s="792"/>
      <c r="V324" s="792"/>
      <c r="W324" s="792"/>
      <c r="X324" s="792"/>
      <c r="Y324" s="792"/>
      <c r="Z324" s="792">
        <f t="shared" si="102"/>
        <v>0</v>
      </c>
      <c r="AA324" s="792">
        <f t="shared" si="103"/>
        <v>2000</v>
      </c>
    </row>
    <row r="325" spans="1:27" ht="17.100000000000001" customHeight="1">
      <c r="A325" s="255"/>
      <c r="B325" s="1727"/>
      <c r="C325" s="1728"/>
      <c r="D325" s="1729"/>
      <c r="E325" s="75" t="s">
        <v>96</v>
      </c>
      <c r="F325" s="80"/>
      <c r="G325" s="97" t="e">
        <f t="shared" si="92"/>
        <v>#DIV/0!</v>
      </c>
      <c r="H325" s="56"/>
      <c r="I325" s="56"/>
      <c r="J325" s="56"/>
      <c r="N325" s="792"/>
      <c r="O325" s="792"/>
      <c r="P325" s="792"/>
      <c r="Q325" s="792"/>
      <c r="R325" s="792"/>
      <c r="S325" s="792"/>
      <c r="T325" s="792"/>
      <c r="U325" s="792"/>
      <c r="V325" s="792"/>
      <c r="W325" s="792"/>
      <c r="X325" s="792"/>
      <c r="Y325" s="792"/>
      <c r="Z325" s="792">
        <f t="shared" si="102"/>
        <v>0</v>
      </c>
      <c r="AA325" s="792">
        <f t="shared" si="103"/>
        <v>0</v>
      </c>
    </row>
    <row r="326" spans="1:27" ht="17.100000000000001" hidden="1" customHeight="1">
      <c r="A326" s="255"/>
      <c r="B326" s="1727"/>
      <c r="C326" s="1728"/>
      <c r="D326" s="1729"/>
      <c r="E326" s="75" t="s">
        <v>96</v>
      </c>
      <c r="F326" s="80"/>
      <c r="G326" s="97" t="e">
        <f t="shared" si="92"/>
        <v>#DIV/0!</v>
      </c>
      <c r="H326" s="56"/>
      <c r="I326" s="56"/>
      <c r="J326" s="56"/>
      <c r="N326" s="792"/>
      <c r="O326" s="792"/>
      <c r="P326" s="792"/>
      <c r="Q326" s="792"/>
      <c r="R326" s="792"/>
      <c r="S326" s="792"/>
      <c r="T326" s="792"/>
      <c r="U326" s="792"/>
      <c r="V326" s="792"/>
      <c r="W326" s="792"/>
      <c r="X326" s="792"/>
      <c r="Y326" s="792"/>
      <c r="Z326" s="792"/>
      <c r="AA326" s="792"/>
    </row>
    <row r="327" spans="1:27" ht="17.100000000000001" hidden="1" customHeight="1">
      <c r="A327" s="255"/>
      <c r="B327" s="1727"/>
      <c r="C327" s="1728"/>
      <c r="D327" s="1729"/>
      <c r="E327" s="75" t="s">
        <v>96</v>
      </c>
      <c r="F327" s="80"/>
      <c r="G327" s="97" t="e">
        <f t="shared" si="92"/>
        <v>#DIV/0!</v>
      </c>
      <c r="H327" s="56"/>
      <c r="I327" s="56"/>
      <c r="J327" s="56"/>
      <c r="N327" s="792"/>
      <c r="O327" s="792"/>
      <c r="P327" s="792"/>
      <c r="Q327" s="792"/>
      <c r="R327" s="792"/>
      <c r="S327" s="792"/>
      <c r="T327" s="792"/>
      <c r="U327" s="792"/>
      <c r="V327" s="792"/>
      <c r="W327" s="792"/>
      <c r="X327" s="792"/>
      <c r="Y327" s="792"/>
      <c r="Z327" s="792"/>
      <c r="AA327" s="792"/>
    </row>
    <row r="328" spans="1:27" ht="17.100000000000001" hidden="1" customHeight="1">
      <c r="A328" s="255"/>
      <c r="B328" s="1727"/>
      <c r="C328" s="1728"/>
      <c r="D328" s="1729"/>
      <c r="E328" s="75" t="s">
        <v>96</v>
      </c>
      <c r="F328" s="80"/>
      <c r="G328" s="97" t="e">
        <f t="shared" si="92"/>
        <v>#DIV/0!</v>
      </c>
      <c r="H328" s="56"/>
      <c r="I328" s="56"/>
      <c r="J328" s="56"/>
      <c r="N328" s="792"/>
      <c r="O328" s="792"/>
      <c r="P328" s="792"/>
      <c r="Q328" s="792"/>
      <c r="R328" s="792"/>
      <c r="S328" s="792"/>
      <c r="T328" s="792"/>
      <c r="U328" s="792"/>
      <c r="V328" s="792"/>
      <c r="W328" s="792"/>
      <c r="X328" s="792"/>
      <c r="Y328" s="792"/>
      <c r="Z328" s="792">
        <f t="shared" si="102"/>
        <v>0</v>
      </c>
      <c r="AA328" s="792">
        <f t="shared" si="103"/>
        <v>0</v>
      </c>
    </row>
    <row r="329" spans="1:27" ht="17.100000000000001" hidden="1" customHeight="1">
      <c r="A329" s="255"/>
      <c r="B329" s="1727"/>
      <c r="C329" s="1728"/>
      <c r="D329" s="1729"/>
      <c r="E329" s="75" t="s">
        <v>96</v>
      </c>
      <c r="F329" s="80"/>
      <c r="G329" s="97" t="e">
        <f>H329/F329</f>
        <v>#DIV/0!</v>
      </c>
      <c r="H329" s="56"/>
      <c r="I329" s="56"/>
      <c r="J329" s="56"/>
      <c r="N329" s="792"/>
      <c r="O329" s="792"/>
      <c r="P329" s="792"/>
      <c r="Q329" s="792"/>
      <c r="R329" s="792"/>
      <c r="S329" s="792"/>
      <c r="T329" s="792"/>
      <c r="U329" s="792"/>
      <c r="V329" s="792"/>
      <c r="W329" s="792"/>
      <c r="X329" s="792"/>
      <c r="Y329" s="792"/>
      <c r="Z329" s="792">
        <f t="shared" si="102"/>
        <v>0</v>
      </c>
      <c r="AA329" s="792">
        <f t="shared" si="103"/>
        <v>0</v>
      </c>
    </row>
    <row r="330" spans="1:27" ht="17.100000000000001" customHeight="1">
      <c r="A330" s="1312" t="s">
        <v>268</v>
      </c>
      <c r="B330" s="2135" t="s">
        <v>900</v>
      </c>
      <c r="C330" s="1720"/>
      <c r="D330" s="1721"/>
      <c r="E330" s="749" t="s">
        <v>117</v>
      </c>
      <c r="F330" s="751" t="s">
        <v>117</v>
      </c>
      <c r="G330" s="1313" t="s">
        <v>117</v>
      </c>
      <c r="H330" s="1293">
        <f>H331+H342</f>
        <v>0</v>
      </c>
      <c r="I330" s="1293">
        <f t="shared" ref="I330:J330" si="104">I331+I342</f>
        <v>0</v>
      </c>
      <c r="J330" s="1293">
        <f t="shared" si="104"/>
        <v>0</v>
      </c>
      <c r="N330" s="792"/>
      <c r="O330" s="792"/>
      <c r="P330" s="792"/>
      <c r="Q330" s="792"/>
      <c r="R330" s="792"/>
      <c r="S330" s="792"/>
      <c r="T330" s="792"/>
      <c r="U330" s="792"/>
      <c r="V330" s="792"/>
      <c r="W330" s="792"/>
      <c r="X330" s="792"/>
      <c r="Y330" s="792"/>
      <c r="Z330" s="792">
        <f t="shared" si="102"/>
        <v>0</v>
      </c>
      <c r="AA330" s="792">
        <f t="shared" si="103"/>
        <v>0</v>
      </c>
    </row>
    <row r="331" spans="1:27" ht="17.100000000000001" customHeight="1">
      <c r="A331" s="254" t="s">
        <v>290</v>
      </c>
      <c r="B331" s="2126" t="s">
        <v>148</v>
      </c>
      <c r="C331" s="2127"/>
      <c r="D331" s="2128"/>
      <c r="E331" s="99" t="s">
        <v>117</v>
      </c>
      <c r="F331" s="100" t="s">
        <v>117</v>
      </c>
      <c r="G331" s="101" t="s">
        <v>117</v>
      </c>
      <c r="H331" s="102">
        <f>SUM(H332:H341)</f>
        <v>0</v>
      </c>
      <c r="I331" s="102">
        <f t="shared" ref="I331:J331" si="105">SUM(I332:I341)</f>
        <v>0</v>
      </c>
      <c r="J331" s="102">
        <f t="shared" si="105"/>
        <v>0</v>
      </c>
      <c r="N331" s="792"/>
      <c r="O331" s="792"/>
      <c r="P331" s="792"/>
      <c r="Q331" s="792"/>
      <c r="R331" s="792"/>
      <c r="S331" s="792"/>
      <c r="T331" s="792"/>
      <c r="U331" s="792"/>
      <c r="V331" s="792"/>
      <c r="W331" s="792"/>
      <c r="X331" s="792"/>
      <c r="Y331" s="792"/>
      <c r="Z331" s="792">
        <f t="shared" si="102"/>
        <v>0</v>
      </c>
      <c r="AA331" s="792">
        <f t="shared" si="103"/>
        <v>0</v>
      </c>
    </row>
    <row r="332" spans="1:27" ht="17.100000000000001" customHeight="1">
      <c r="A332" s="255"/>
      <c r="B332" s="1727"/>
      <c r="C332" s="1728"/>
      <c r="D332" s="1729"/>
      <c r="E332" s="75" t="s">
        <v>96</v>
      </c>
      <c r="F332" s="60"/>
      <c r="G332" s="97" t="e">
        <f t="shared" si="92"/>
        <v>#DIV/0!</v>
      </c>
      <c r="H332" s="56"/>
      <c r="I332" s="56"/>
      <c r="J332" s="56"/>
      <c r="N332" s="792"/>
      <c r="O332" s="792"/>
      <c r="P332" s="792"/>
      <c r="Q332" s="792"/>
      <c r="R332" s="792"/>
      <c r="S332" s="792"/>
      <c r="T332" s="792"/>
      <c r="U332" s="792"/>
      <c r="V332" s="792"/>
      <c r="W332" s="792"/>
      <c r="X332" s="792"/>
      <c r="Y332" s="792"/>
      <c r="Z332" s="792">
        <f t="shared" si="102"/>
        <v>0</v>
      </c>
      <c r="AA332" s="792">
        <f t="shared" si="103"/>
        <v>0</v>
      </c>
    </row>
    <row r="333" spans="1:27" ht="17.100000000000001" hidden="1" customHeight="1">
      <c r="A333" s="255"/>
      <c r="B333" s="1727"/>
      <c r="C333" s="1728"/>
      <c r="D333" s="1729"/>
      <c r="E333" s="75" t="s">
        <v>96</v>
      </c>
      <c r="F333" s="60"/>
      <c r="G333" s="97" t="e">
        <f t="shared" si="92"/>
        <v>#DIV/0!</v>
      </c>
      <c r="H333" s="56"/>
      <c r="I333" s="56"/>
      <c r="J333" s="56"/>
      <c r="N333" s="792"/>
      <c r="O333" s="792"/>
      <c r="P333" s="792"/>
      <c r="Q333" s="792"/>
      <c r="R333" s="792"/>
      <c r="S333" s="792"/>
      <c r="T333" s="792"/>
      <c r="U333" s="792"/>
      <c r="V333" s="792"/>
      <c r="W333" s="792"/>
      <c r="X333" s="792"/>
      <c r="Y333" s="792"/>
      <c r="Z333" s="792"/>
      <c r="AA333" s="792"/>
    </row>
    <row r="334" spans="1:27" ht="17.100000000000001" hidden="1" customHeight="1">
      <c r="A334" s="255"/>
      <c r="B334" s="1727"/>
      <c r="C334" s="1728"/>
      <c r="D334" s="1729"/>
      <c r="E334" s="75" t="s">
        <v>96</v>
      </c>
      <c r="F334" s="60"/>
      <c r="G334" s="97" t="e">
        <f t="shared" si="92"/>
        <v>#DIV/0!</v>
      </c>
      <c r="H334" s="56"/>
      <c r="I334" s="56"/>
      <c r="J334" s="56"/>
      <c r="N334" s="792"/>
      <c r="O334" s="792"/>
      <c r="P334" s="792"/>
      <c r="Q334" s="792"/>
      <c r="R334" s="792"/>
      <c r="S334" s="792"/>
      <c r="T334" s="792"/>
      <c r="U334" s="792"/>
      <c r="V334" s="792"/>
      <c r="W334" s="792"/>
      <c r="X334" s="792"/>
      <c r="Y334" s="792"/>
      <c r="Z334" s="792"/>
      <c r="AA334" s="792"/>
    </row>
    <row r="335" spans="1:27" ht="17.100000000000001" hidden="1" customHeight="1">
      <c r="A335" s="255"/>
      <c r="B335" s="1727"/>
      <c r="C335" s="1728"/>
      <c r="D335" s="1729"/>
      <c r="E335" s="75" t="s">
        <v>96</v>
      </c>
      <c r="F335" s="60"/>
      <c r="G335" s="97" t="e">
        <f t="shared" si="92"/>
        <v>#DIV/0!</v>
      </c>
      <c r="H335" s="56"/>
      <c r="I335" s="56"/>
      <c r="J335" s="56"/>
      <c r="N335" s="792"/>
      <c r="O335" s="792"/>
      <c r="P335" s="792"/>
      <c r="Q335" s="792"/>
      <c r="R335" s="792"/>
      <c r="S335" s="792"/>
      <c r="T335" s="792"/>
      <c r="U335" s="792"/>
      <c r="V335" s="792"/>
      <c r="W335" s="792"/>
      <c r="X335" s="792"/>
      <c r="Y335" s="792"/>
      <c r="Z335" s="792"/>
      <c r="AA335" s="792"/>
    </row>
    <row r="336" spans="1:27" ht="17.100000000000001" hidden="1" customHeight="1">
      <c r="A336" s="255"/>
      <c r="B336" s="1727"/>
      <c r="C336" s="1728"/>
      <c r="D336" s="1729"/>
      <c r="E336" s="75" t="s">
        <v>96</v>
      </c>
      <c r="F336" s="60"/>
      <c r="G336" s="97" t="e">
        <f t="shared" si="92"/>
        <v>#DIV/0!</v>
      </c>
      <c r="H336" s="56"/>
      <c r="I336" s="56"/>
      <c r="J336" s="56"/>
      <c r="N336" s="792"/>
      <c r="O336" s="792"/>
      <c r="P336" s="792"/>
      <c r="Q336" s="792"/>
      <c r="R336" s="792"/>
      <c r="S336" s="792"/>
      <c r="T336" s="792"/>
      <c r="U336" s="792"/>
      <c r="V336" s="792"/>
      <c r="W336" s="792"/>
      <c r="X336" s="792"/>
      <c r="Y336" s="792"/>
      <c r="Z336" s="792"/>
      <c r="AA336" s="792"/>
    </row>
    <row r="337" spans="1:27" ht="17.100000000000001" hidden="1" customHeight="1">
      <c r="A337" s="255"/>
      <c r="B337" s="1727"/>
      <c r="C337" s="1728"/>
      <c r="D337" s="1729"/>
      <c r="E337" s="75" t="s">
        <v>96</v>
      </c>
      <c r="F337" s="60"/>
      <c r="G337" s="97" t="e">
        <f t="shared" si="92"/>
        <v>#DIV/0!</v>
      </c>
      <c r="H337" s="56"/>
      <c r="I337" s="56"/>
      <c r="J337" s="56"/>
      <c r="N337" s="792"/>
      <c r="O337" s="792"/>
      <c r="P337" s="792"/>
      <c r="Q337" s="792"/>
      <c r="R337" s="792"/>
      <c r="S337" s="792"/>
      <c r="T337" s="792"/>
      <c r="U337" s="792"/>
      <c r="V337" s="792"/>
      <c r="W337" s="792"/>
      <c r="X337" s="792"/>
      <c r="Y337" s="792"/>
      <c r="Z337" s="792"/>
      <c r="AA337" s="792"/>
    </row>
    <row r="338" spans="1:27" ht="17.100000000000001" hidden="1" customHeight="1">
      <c r="A338" s="255"/>
      <c r="B338" s="1727"/>
      <c r="C338" s="1728"/>
      <c r="D338" s="1729"/>
      <c r="E338" s="75" t="s">
        <v>96</v>
      </c>
      <c r="F338" s="60"/>
      <c r="G338" s="97" t="e">
        <f t="shared" si="92"/>
        <v>#DIV/0!</v>
      </c>
      <c r="H338" s="56"/>
      <c r="I338" s="56"/>
      <c r="J338" s="56"/>
      <c r="N338" s="792"/>
      <c r="O338" s="792"/>
      <c r="P338" s="792"/>
      <c r="Q338" s="792"/>
      <c r="R338" s="792"/>
      <c r="S338" s="792"/>
      <c r="T338" s="792"/>
      <c r="U338" s="792"/>
      <c r="V338" s="792"/>
      <c r="W338" s="792"/>
      <c r="X338" s="792"/>
      <c r="Y338" s="792"/>
      <c r="Z338" s="792"/>
      <c r="AA338" s="792"/>
    </row>
    <row r="339" spans="1:27" ht="17.100000000000001" hidden="1" customHeight="1">
      <c r="A339" s="255"/>
      <c r="B339" s="1727"/>
      <c r="C339" s="1728"/>
      <c r="D339" s="1729"/>
      <c r="E339" s="75" t="s">
        <v>96</v>
      </c>
      <c r="F339" s="60"/>
      <c r="G339" s="97" t="e">
        <f t="shared" si="92"/>
        <v>#DIV/0!</v>
      </c>
      <c r="H339" s="56"/>
      <c r="I339" s="56"/>
      <c r="J339" s="56"/>
      <c r="N339" s="792"/>
      <c r="O339" s="792"/>
      <c r="P339" s="792"/>
      <c r="Q339" s="792"/>
      <c r="R339" s="792"/>
      <c r="S339" s="792"/>
      <c r="T339" s="792"/>
      <c r="U339" s="792"/>
      <c r="V339" s="792"/>
      <c r="W339" s="792"/>
      <c r="X339" s="792"/>
      <c r="Y339" s="792"/>
      <c r="Z339" s="792">
        <f t="shared" si="102"/>
        <v>0</v>
      </c>
      <c r="AA339" s="792">
        <f t="shared" si="103"/>
        <v>0</v>
      </c>
    </row>
    <row r="340" spans="1:27" ht="17.100000000000001" hidden="1" customHeight="1">
      <c r="A340" s="255"/>
      <c r="B340" s="1712"/>
      <c r="C340" s="1712"/>
      <c r="D340" s="1712"/>
      <c r="E340" s="75" t="s">
        <v>96</v>
      </c>
      <c r="F340" s="60"/>
      <c r="G340" s="97" t="e">
        <f t="shared" si="92"/>
        <v>#DIV/0!</v>
      </c>
      <c r="H340" s="56"/>
      <c r="I340" s="56"/>
      <c r="J340" s="56"/>
      <c r="N340" s="792"/>
      <c r="O340" s="792"/>
      <c r="P340" s="792"/>
      <c r="Q340" s="792"/>
      <c r="R340" s="792"/>
      <c r="S340" s="792"/>
      <c r="T340" s="792"/>
      <c r="U340" s="792"/>
      <c r="V340" s="792"/>
      <c r="W340" s="792"/>
      <c r="X340" s="792"/>
      <c r="Y340" s="792"/>
      <c r="Z340" s="792">
        <f t="shared" si="102"/>
        <v>0</v>
      </c>
      <c r="AA340" s="792">
        <f t="shared" si="103"/>
        <v>0</v>
      </c>
    </row>
    <row r="341" spans="1:27" ht="17.100000000000001" hidden="1" customHeight="1">
      <c r="A341" s="255"/>
      <c r="B341" s="1712"/>
      <c r="C341" s="1712"/>
      <c r="D341" s="1712"/>
      <c r="E341" s="75" t="s">
        <v>96</v>
      </c>
      <c r="F341" s="60"/>
      <c r="G341" s="97" t="e">
        <f t="shared" si="92"/>
        <v>#DIV/0!</v>
      </c>
      <c r="H341" s="56"/>
      <c r="I341" s="56"/>
      <c r="J341" s="56"/>
      <c r="N341" s="792"/>
      <c r="O341" s="792"/>
      <c r="P341" s="792"/>
      <c r="Q341" s="792"/>
      <c r="R341" s="792"/>
      <c r="S341" s="792"/>
      <c r="T341" s="792"/>
      <c r="U341" s="792"/>
      <c r="V341" s="792"/>
      <c r="W341" s="792"/>
      <c r="X341" s="792"/>
      <c r="Y341" s="792"/>
      <c r="Z341" s="792">
        <f t="shared" si="102"/>
        <v>0</v>
      </c>
      <c r="AA341" s="792">
        <f t="shared" si="103"/>
        <v>0</v>
      </c>
    </row>
    <row r="342" spans="1:27" ht="17.100000000000001" hidden="1" customHeight="1">
      <c r="A342" s="254" t="s">
        <v>834</v>
      </c>
      <c r="B342" s="2126" t="s">
        <v>147</v>
      </c>
      <c r="C342" s="2127"/>
      <c r="D342" s="2128"/>
      <c r="E342" s="99" t="s">
        <v>117</v>
      </c>
      <c r="F342" s="100" t="s">
        <v>117</v>
      </c>
      <c r="G342" s="101" t="s">
        <v>117</v>
      </c>
      <c r="H342" s="102">
        <f>SUM(H343:H358)</f>
        <v>0</v>
      </c>
      <c r="I342" s="102">
        <f t="shared" ref="I342:J342" si="106">SUM(I343:I358)</f>
        <v>0</v>
      </c>
      <c r="J342" s="102">
        <f t="shared" si="106"/>
        <v>0</v>
      </c>
      <c r="N342" s="792"/>
      <c r="O342" s="792"/>
      <c r="P342" s="792"/>
      <c r="Q342" s="792"/>
      <c r="R342" s="792"/>
      <c r="S342" s="792"/>
      <c r="T342" s="792"/>
      <c r="U342" s="792"/>
      <c r="V342" s="792"/>
      <c r="W342" s="792"/>
      <c r="X342" s="792"/>
      <c r="Y342" s="792"/>
      <c r="Z342" s="792">
        <f t="shared" si="102"/>
        <v>0</v>
      </c>
      <c r="AA342" s="792">
        <f t="shared" si="103"/>
        <v>0</v>
      </c>
    </row>
    <row r="343" spans="1:27" ht="17.100000000000001" hidden="1" customHeight="1">
      <c r="A343" s="255"/>
      <c r="B343" s="1928"/>
      <c r="C343" s="1928"/>
      <c r="D343" s="1928"/>
      <c r="E343" s="75" t="s">
        <v>96</v>
      </c>
      <c r="F343" s="60"/>
      <c r="G343" s="97" t="e">
        <f t="shared" si="92"/>
        <v>#DIV/0!</v>
      </c>
      <c r="H343" s="56"/>
      <c r="I343" s="56"/>
      <c r="J343" s="56"/>
      <c r="N343" s="792"/>
      <c r="O343" s="792"/>
      <c r="P343" s="792"/>
      <c r="Q343" s="792"/>
      <c r="R343" s="792"/>
      <c r="S343" s="792"/>
      <c r="T343" s="792"/>
      <c r="U343" s="792"/>
      <c r="V343" s="792"/>
      <c r="W343" s="792"/>
      <c r="X343" s="792"/>
      <c r="Y343" s="792"/>
      <c r="Z343" s="792">
        <f t="shared" si="102"/>
        <v>0</v>
      </c>
      <c r="AA343" s="792">
        <f t="shared" si="103"/>
        <v>0</v>
      </c>
    </row>
    <row r="344" spans="1:27" ht="17.100000000000001" hidden="1" customHeight="1">
      <c r="A344" s="255"/>
      <c r="B344" s="1928"/>
      <c r="C344" s="1928"/>
      <c r="D344" s="1928"/>
      <c r="E344" s="75" t="s">
        <v>96</v>
      </c>
      <c r="F344" s="60"/>
      <c r="G344" s="97" t="e">
        <f t="shared" si="92"/>
        <v>#DIV/0!</v>
      </c>
      <c r="H344" s="56"/>
      <c r="I344" s="56"/>
      <c r="J344" s="56"/>
      <c r="N344" s="792"/>
      <c r="O344" s="792"/>
      <c r="P344" s="792"/>
      <c r="Q344" s="792"/>
      <c r="R344" s="792"/>
      <c r="S344" s="792"/>
      <c r="T344" s="792"/>
      <c r="U344" s="792"/>
      <c r="V344" s="792"/>
      <c r="W344" s="792"/>
      <c r="X344" s="792"/>
      <c r="Y344" s="792"/>
      <c r="Z344" s="792">
        <f t="shared" si="102"/>
        <v>0</v>
      </c>
      <c r="AA344" s="792">
        <f t="shared" si="103"/>
        <v>0</v>
      </c>
    </row>
    <row r="345" spans="1:27" ht="17.100000000000001" hidden="1" customHeight="1">
      <c r="A345" s="255"/>
      <c r="B345" s="1935"/>
      <c r="C345" s="1936"/>
      <c r="D345" s="1937"/>
      <c r="E345" s="75" t="s">
        <v>96</v>
      </c>
      <c r="F345" s="60"/>
      <c r="G345" s="97" t="e">
        <f t="shared" si="92"/>
        <v>#DIV/0!</v>
      </c>
      <c r="H345" s="56"/>
      <c r="I345" s="56"/>
      <c r="J345" s="56"/>
      <c r="N345" s="792"/>
      <c r="O345" s="792"/>
      <c r="P345" s="792"/>
      <c r="Q345" s="792"/>
      <c r="R345" s="792"/>
      <c r="S345" s="792"/>
      <c r="T345" s="792"/>
      <c r="U345" s="792"/>
      <c r="V345" s="792"/>
      <c r="W345" s="792"/>
      <c r="X345" s="792"/>
      <c r="Y345" s="792"/>
      <c r="Z345" s="792">
        <f t="shared" ref="Z345:Z359" si="107">SUM(O345:Y345)</f>
        <v>0</v>
      </c>
      <c r="AA345" s="792">
        <f t="shared" ref="AA345:AA359" si="108">H345-Z345</f>
        <v>0</v>
      </c>
    </row>
    <row r="346" spans="1:27" ht="17.100000000000001" hidden="1" customHeight="1">
      <c r="A346" s="255"/>
      <c r="B346" s="1935"/>
      <c r="C346" s="1936"/>
      <c r="D346" s="1937"/>
      <c r="E346" s="75" t="s">
        <v>96</v>
      </c>
      <c r="F346" s="60"/>
      <c r="G346" s="97" t="e">
        <f t="shared" si="92"/>
        <v>#DIV/0!</v>
      </c>
      <c r="H346" s="56"/>
      <c r="I346" s="56"/>
      <c r="J346" s="56"/>
      <c r="N346" s="792"/>
      <c r="O346" s="792"/>
      <c r="P346" s="792"/>
      <c r="Q346" s="792"/>
      <c r="R346" s="792"/>
      <c r="S346" s="792"/>
      <c r="T346" s="792"/>
      <c r="U346" s="792"/>
      <c r="V346" s="792"/>
      <c r="W346" s="792"/>
      <c r="X346" s="792"/>
      <c r="Y346" s="792"/>
      <c r="Z346" s="792">
        <f t="shared" si="107"/>
        <v>0</v>
      </c>
      <c r="AA346" s="792">
        <f t="shared" si="108"/>
        <v>0</v>
      </c>
    </row>
    <row r="347" spans="1:27" ht="17.100000000000001" hidden="1" customHeight="1">
      <c r="A347" s="255"/>
      <c r="B347" s="1935"/>
      <c r="C347" s="1936"/>
      <c r="D347" s="1937"/>
      <c r="E347" s="75" t="s">
        <v>96</v>
      </c>
      <c r="F347" s="60"/>
      <c r="G347" s="97" t="e">
        <f t="shared" si="92"/>
        <v>#DIV/0!</v>
      </c>
      <c r="H347" s="56"/>
      <c r="I347" s="56"/>
      <c r="J347" s="56"/>
      <c r="N347" s="792"/>
      <c r="O347" s="792"/>
      <c r="P347" s="792"/>
      <c r="Q347" s="792"/>
      <c r="R347" s="792"/>
      <c r="S347" s="792"/>
      <c r="T347" s="792"/>
      <c r="U347" s="792"/>
      <c r="V347" s="792"/>
      <c r="W347" s="792"/>
      <c r="X347" s="792"/>
      <c r="Y347" s="792"/>
      <c r="Z347" s="792">
        <f t="shared" si="107"/>
        <v>0</v>
      </c>
      <c r="AA347" s="792">
        <f t="shared" si="108"/>
        <v>0</v>
      </c>
    </row>
    <row r="348" spans="1:27" ht="17.100000000000001" hidden="1" customHeight="1">
      <c r="A348" s="255"/>
      <c r="B348" s="1935"/>
      <c r="C348" s="1936"/>
      <c r="D348" s="1937"/>
      <c r="E348" s="75" t="s">
        <v>96</v>
      </c>
      <c r="F348" s="60"/>
      <c r="G348" s="97" t="e">
        <f t="shared" si="92"/>
        <v>#DIV/0!</v>
      </c>
      <c r="H348" s="56"/>
      <c r="I348" s="56"/>
      <c r="J348" s="56"/>
      <c r="N348" s="792"/>
      <c r="O348" s="792"/>
      <c r="P348" s="792"/>
      <c r="Q348" s="792"/>
      <c r="R348" s="792"/>
      <c r="S348" s="792"/>
      <c r="T348" s="792"/>
      <c r="U348" s="792"/>
      <c r="V348" s="792"/>
      <c r="W348" s="792"/>
      <c r="X348" s="792"/>
      <c r="Y348" s="792"/>
      <c r="Z348" s="792">
        <f t="shared" si="107"/>
        <v>0</v>
      </c>
      <c r="AA348" s="792">
        <f t="shared" si="108"/>
        <v>0</v>
      </c>
    </row>
    <row r="349" spans="1:27" ht="17.100000000000001" hidden="1" customHeight="1">
      <c r="A349" s="255"/>
      <c r="B349" s="1935"/>
      <c r="C349" s="1936"/>
      <c r="D349" s="1937"/>
      <c r="E349" s="75" t="s">
        <v>96</v>
      </c>
      <c r="F349" s="60"/>
      <c r="G349" s="97" t="e">
        <f t="shared" si="92"/>
        <v>#DIV/0!</v>
      </c>
      <c r="H349" s="56"/>
      <c r="I349" s="56"/>
      <c r="J349" s="56"/>
      <c r="N349" s="792"/>
      <c r="O349" s="792"/>
      <c r="P349" s="792"/>
      <c r="Q349" s="792"/>
      <c r="R349" s="792"/>
      <c r="S349" s="792"/>
      <c r="T349" s="792"/>
      <c r="U349" s="792"/>
      <c r="V349" s="792"/>
      <c r="W349" s="792"/>
      <c r="X349" s="792"/>
      <c r="Y349" s="792"/>
      <c r="Z349" s="792">
        <f t="shared" si="107"/>
        <v>0</v>
      </c>
      <c r="AA349" s="792">
        <f t="shared" si="108"/>
        <v>0</v>
      </c>
    </row>
    <row r="350" spans="1:27" ht="17.100000000000001" hidden="1" customHeight="1">
      <c r="A350" s="255"/>
      <c r="B350" s="1935"/>
      <c r="C350" s="1936"/>
      <c r="D350" s="1937"/>
      <c r="E350" s="75" t="s">
        <v>96</v>
      </c>
      <c r="F350" s="60"/>
      <c r="G350" s="97" t="e">
        <f t="shared" si="92"/>
        <v>#DIV/0!</v>
      </c>
      <c r="H350" s="56"/>
      <c r="I350" s="56"/>
      <c r="J350" s="56"/>
      <c r="N350" s="792"/>
      <c r="O350" s="792"/>
      <c r="P350" s="792"/>
      <c r="Q350" s="792"/>
      <c r="R350" s="792"/>
      <c r="S350" s="792"/>
      <c r="T350" s="792"/>
      <c r="U350" s="792"/>
      <c r="V350" s="792"/>
      <c r="W350" s="792"/>
      <c r="X350" s="792"/>
      <c r="Y350" s="792"/>
      <c r="Z350" s="792">
        <f t="shared" si="107"/>
        <v>0</v>
      </c>
      <c r="AA350" s="792">
        <f t="shared" si="108"/>
        <v>0</v>
      </c>
    </row>
    <row r="351" spans="1:27" ht="17.100000000000001" hidden="1" customHeight="1">
      <c r="A351" s="255"/>
      <c r="B351" s="1935"/>
      <c r="C351" s="1936"/>
      <c r="D351" s="1937"/>
      <c r="E351" s="75" t="s">
        <v>96</v>
      </c>
      <c r="F351" s="60"/>
      <c r="G351" s="97" t="e">
        <f t="shared" si="92"/>
        <v>#DIV/0!</v>
      </c>
      <c r="H351" s="56"/>
      <c r="I351" s="56"/>
      <c r="J351" s="56"/>
      <c r="N351" s="792"/>
      <c r="O351" s="792"/>
      <c r="P351" s="792"/>
      <c r="Q351" s="792"/>
      <c r="R351" s="792"/>
      <c r="S351" s="792"/>
      <c r="T351" s="792"/>
      <c r="U351" s="792"/>
      <c r="V351" s="792"/>
      <c r="W351" s="792"/>
      <c r="X351" s="792"/>
      <c r="Y351" s="792"/>
      <c r="Z351" s="792">
        <f t="shared" si="107"/>
        <v>0</v>
      </c>
      <c r="AA351" s="792">
        <f t="shared" si="108"/>
        <v>0</v>
      </c>
    </row>
    <row r="352" spans="1:27" ht="17.100000000000001" hidden="1" customHeight="1">
      <c r="A352" s="255"/>
      <c r="B352" s="1935"/>
      <c r="C352" s="1936"/>
      <c r="D352" s="1937"/>
      <c r="E352" s="75" t="s">
        <v>96</v>
      </c>
      <c r="F352" s="60"/>
      <c r="G352" s="97" t="e">
        <f t="shared" si="92"/>
        <v>#DIV/0!</v>
      </c>
      <c r="H352" s="56"/>
      <c r="I352" s="56"/>
      <c r="J352" s="56"/>
      <c r="N352" s="792"/>
      <c r="O352" s="792"/>
      <c r="P352" s="792"/>
      <c r="Q352" s="792"/>
      <c r="R352" s="792"/>
      <c r="S352" s="792"/>
      <c r="T352" s="792"/>
      <c r="U352" s="792"/>
      <c r="V352" s="792"/>
      <c r="W352" s="792"/>
      <c r="X352" s="792"/>
      <c r="Y352" s="792"/>
      <c r="Z352" s="792">
        <f t="shared" si="107"/>
        <v>0</v>
      </c>
      <c r="AA352" s="792">
        <f t="shared" si="108"/>
        <v>0</v>
      </c>
    </row>
    <row r="353" spans="1:27" ht="17.100000000000001" hidden="1" customHeight="1">
      <c r="A353" s="255"/>
      <c r="B353" s="1935"/>
      <c r="C353" s="1936"/>
      <c r="D353" s="1937"/>
      <c r="E353" s="75" t="s">
        <v>96</v>
      </c>
      <c r="F353" s="60"/>
      <c r="G353" s="97" t="e">
        <f t="shared" si="92"/>
        <v>#DIV/0!</v>
      </c>
      <c r="H353" s="56"/>
      <c r="I353" s="56"/>
      <c r="J353" s="56"/>
      <c r="N353" s="792"/>
      <c r="O353" s="792"/>
      <c r="P353" s="792"/>
      <c r="Q353" s="792"/>
      <c r="R353" s="792"/>
      <c r="S353" s="792"/>
      <c r="T353" s="792"/>
      <c r="U353" s="792"/>
      <c r="V353" s="792"/>
      <c r="W353" s="792"/>
      <c r="X353" s="792"/>
      <c r="Y353" s="792"/>
      <c r="Z353" s="792">
        <f t="shared" si="107"/>
        <v>0</v>
      </c>
      <c r="AA353" s="792">
        <f t="shared" si="108"/>
        <v>0</v>
      </c>
    </row>
    <row r="354" spans="1:27" ht="17.100000000000001" hidden="1" customHeight="1">
      <c r="A354" s="255"/>
      <c r="B354" s="1935"/>
      <c r="C354" s="1936"/>
      <c r="D354" s="1937"/>
      <c r="E354" s="75" t="s">
        <v>96</v>
      </c>
      <c r="F354" s="60"/>
      <c r="G354" s="97" t="e">
        <f t="shared" si="92"/>
        <v>#DIV/0!</v>
      </c>
      <c r="H354" s="56"/>
      <c r="I354" s="56"/>
      <c r="J354" s="56"/>
      <c r="N354" s="792"/>
      <c r="O354" s="792"/>
      <c r="P354" s="792"/>
      <c r="Q354" s="792"/>
      <c r="R354" s="792"/>
      <c r="S354" s="792"/>
      <c r="T354" s="792"/>
      <c r="U354" s="792"/>
      <c r="V354" s="792"/>
      <c r="W354" s="792"/>
      <c r="X354" s="792"/>
      <c r="Y354" s="792"/>
      <c r="Z354" s="792">
        <f t="shared" si="107"/>
        <v>0</v>
      </c>
      <c r="AA354" s="792">
        <f t="shared" si="108"/>
        <v>0</v>
      </c>
    </row>
    <row r="355" spans="1:27" ht="17.100000000000001" hidden="1" customHeight="1">
      <c r="A355" s="255"/>
      <c r="B355" s="1935"/>
      <c r="C355" s="1936"/>
      <c r="D355" s="1937"/>
      <c r="E355" s="75" t="s">
        <v>96</v>
      </c>
      <c r="F355" s="60"/>
      <c r="G355" s="97" t="e">
        <f t="shared" si="92"/>
        <v>#DIV/0!</v>
      </c>
      <c r="H355" s="56"/>
      <c r="I355" s="56"/>
      <c r="J355" s="56"/>
      <c r="N355" s="792"/>
      <c r="O355" s="792"/>
      <c r="P355" s="792"/>
      <c r="Q355" s="792"/>
      <c r="R355" s="792"/>
      <c r="S355" s="792"/>
      <c r="T355" s="792"/>
      <c r="U355" s="792"/>
      <c r="V355" s="792"/>
      <c r="W355" s="792"/>
      <c r="X355" s="792"/>
      <c r="Y355" s="792"/>
      <c r="Z355" s="792">
        <f t="shared" si="107"/>
        <v>0</v>
      </c>
      <c r="AA355" s="792">
        <f t="shared" si="108"/>
        <v>0</v>
      </c>
    </row>
    <row r="356" spans="1:27" ht="17.100000000000001" hidden="1" customHeight="1">
      <c r="A356" s="255"/>
      <c r="B356" s="1935"/>
      <c r="C356" s="1936"/>
      <c r="D356" s="1937"/>
      <c r="E356" s="75" t="s">
        <v>96</v>
      </c>
      <c r="F356" s="60"/>
      <c r="G356" s="97" t="e">
        <f t="shared" si="92"/>
        <v>#DIV/0!</v>
      </c>
      <c r="H356" s="56"/>
      <c r="I356" s="56"/>
      <c r="J356" s="56"/>
      <c r="N356" s="792"/>
      <c r="O356" s="792"/>
      <c r="P356" s="792"/>
      <c r="Q356" s="792"/>
      <c r="R356" s="792"/>
      <c r="S356" s="792"/>
      <c r="T356" s="792"/>
      <c r="U356" s="792"/>
      <c r="V356" s="792"/>
      <c r="W356" s="792"/>
      <c r="X356" s="792"/>
      <c r="Y356" s="792"/>
      <c r="Z356" s="792">
        <f t="shared" si="107"/>
        <v>0</v>
      </c>
      <c r="AA356" s="792">
        <f t="shared" si="108"/>
        <v>0</v>
      </c>
    </row>
    <row r="357" spans="1:27" ht="17.100000000000001" hidden="1" customHeight="1">
      <c r="A357" s="255"/>
      <c r="B357" s="1935"/>
      <c r="C357" s="1936"/>
      <c r="D357" s="1937"/>
      <c r="E357" s="75" t="s">
        <v>96</v>
      </c>
      <c r="F357" s="60"/>
      <c r="G357" s="97" t="e">
        <f t="shared" si="92"/>
        <v>#DIV/0!</v>
      </c>
      <c r="H357" s="56"/>
      <c r="I357" s="56"/>
      <c r="J357" s="56"/>
      <c r="N357" s="792"/>
      <c r="O357" s="792"/>
      <c r="P357" s="792"/>
      <c r="Q357" s="792"/>
      <c r="R357" s="792"/>
      <c r="S357" s="792"/>
      <c r="T357" s="792"/>
      <c r="U357" s="792"/>
      <c r="V357" s="792"/>
      <c r="W357" s="792"/>
      <c r="X357" s="792"/>
      <c r="Y357" s="792"/>
      <c r="Z357" s="792">
        <f t="shared" si="107"/>
        <v>0</v>
      </c>
      <c r="AA357" s="792">
        <f t="shared" si="108"/>
        <v>0</v>
      </c>
    </row>
    <row r="358" spans="1:27" ht="17.100000000000001" hidden="1" customHeight="1">
      <c r="A358" s="255"/>
      <c r="B358" s="1935"/>
      <c r="C358" s="1936"/>
      <c r="D358" s="1937"/>
      <c r="E358" s="75" t="s">
        <v>96</v>
      </c>
      <c r="F358" s="60"/>
      <c r="G358" s="97" t="e">
        <f t="shared" si="92"/>
        <v>#DIV/0!</v>
      </c>
      <c r="H358" s="56"/>
      <c r="I358" s="56"/>
      <c r="J358" s="56"/>
      <c r="N358" s="792"/>
      <c r="O358" s="792"/>
      <c r="P358" s="792"/>
      <c r="Q358" s="792"/>
      <c r="R358" s="792"/>
      <c r="S358" s="792"/>
      <c r="T358" s="792"/>
      <c r="U358" s="792"/>
      <c r="V358" s="792"/>
      <c r="W358" s="792"/>
      <c r="X358" s="792"/>
      <c r="Y358" s="792"/>
      <c r="Z358" s="792">
        <f t="shared" si="107"/>
        <v>0</v>
      </c>
      <c r="AA358" s="792">
        <f t="shared" si="108"/>
        <v>0</v>
      </c>
    </row>
    <row r="359" spans="1:27" ht="17.100000000000001" customHeight="1" thickBot="1">
      <c r="A359" s="138"/>
      <c r="B359" s="1706" t="s">
        <v>292</v>
      </c>
      <c r="C359" s="1707"/>
      <c r="D359" s="1708"/>
      <c r="E359" s="139" t="s">
        <v>117</v>
      </c>
      <c r="F359" s="140" t="s">
        <v>117</v>
      </c>
      <c r="G359" s="141" t="s">
        <v>117</v>
      </c>
      <c r="H359" s="87">
        <f>H323+H330</f>
        <v>2000</v>
      </c>
      <c r="I359" s="87">
        <f t="shared" ref="I359:J359" si="109">I323+I330</f>
        <v>0</v>
      </c>
      <c r="J359" s="87">
        <f t="shared" si="109"/>
        <v>0</v>
      </c>
      <c r="N359" s="792"/>
      <c r="O359" s="792"/>
      <c r="P359" s="792"/>
      <c r="Q359" s="792"/>
      <c r="R359" s="792"/>
      <c r="S359" s="792"/>
      <c r="T359" s="792"/>
      <c r="U359" s="792"/>
      <c r="V359" s="792"/>
      <c r="W359" s="792"/>
      <c r="X359" s="792"/>
      <c r="Y359" s="792"/>
      <c r="Z359" s="792">
        <f t="shared" si="107"/>
        <v>0</v>
      </c>
      <c r="AA359" s="792">
        <f t="shared" si="108"/>
        <v>2000</v>
      </c>
    </row>
    <row r="360" spans="1:27" ht="20.399999999999999" customHeight="1" thickBot="1">
      <c r="A360" s="1770" t="s">
        <v>70</v>
      </c>
      <c r="B360" s="1771"/>
      <c r="C360" s="1771"/>
      <c r="D360" s="1771"/>
      <c r="E360" s="1771"/>
      <c r="F360" s="1771"/>
      <c r="G360" s="1772"/>
      <c r="H360" s="96">
        <f>H321+H359</f>
        <v>2000</v>
      </c>
      <c r="I360" s="96">
        <f t="shared" ref="I360:J360" si="110">I321+I359</f>
        <v>0</v>
      </c>
      <c r="J360" s="96">
        <f t="shared" si="110"/>
        <v>0</v>
      </c>
      <c r="N360" s="795"/>
      <c r="O360" s="798">
        <f>SUM(O300:O359)</f>
        <v>0</v>
      </c>
      <c r="P360" s="798">
        <f t="shared" ref="P360:Y360" si="111">SUM(P300:P359)</f>
        <v>0</v>
      </c>
      <c r="Q360" s="798">
        <f t="shared" si="111"/>
        <v>0</v>
      </c>
      <c r="R360" s="798">
        <f t="shared" si="111"/>
        <v>0</v>
      </c>
      <c r="S360" s="798">
        <f t="shared" si="111"/>
        <v>0</v>
      </c>
      <c r="T360" s="798">
        <f t="shared" si="111"/>
        <v>0</v>
      </c>
      <c r="U360" s="798">
        <f t="shared" si="111"/>
        <v>0</v>
      </c>
      <c r="V360" s="798">
        <f t="shared" si="111"/>
        <v>0</v>
      </c>
      <c r="W360" s="798">
        <f t="shared" si="111"/>
        <v>0</v>
      </c>
      <c r="X360" s="798">
        <f t="shared" si="111"/>
        <v>0</v>
      </c>
      <c r="Y360" s="798">
        <f t="shared" si="111"/>
        <v>0</v>
      </c>
      <c r="Z360" s="796">
        <f>SUM(O360:Y360)</f>
        <v>0</v>
      </c>
      <c r="AA360" s="797">
        <f>H360-Z360</f>
        <v>2000</v>
      </c>
    </row>
    <row r="361" spans="1:27" ht="12" customHeight="1"/>
    <row r="362" spans="1:27" ht="21.9" customHeight="1">
      <c r="B362" s="2107" t="s">
        <v>172</v>
      </c>
      <c r="C362" s="2107"/>
      <c r="D362" s="2107"/>
      <c r="E362" s="2107"/>
      <c r="F362" s="2107"/>
      <c r="G362" s="2107"/>
      <c r="H362" s="2107"/>
      <c r="I362" s="2107"/>
      <c r="J362" s="2107"/>
    </row>
    <row r="363" spans="1:27" ht="21.9" customHeight="1">
      <c r="A363" s="1797" t="s">
        <v>106</v>
      </c>
      <c r="B363" s="1797" t="s">
        <v>0</v>
      </c>
      <c r="C363" s="1797" t="s">
        <v>105</v>
      </c>
      <c r="D363" s="1941"/>
      <c r="E363" s="1858" t="s">
        <v>82</v>
      </c>
      <c r="F363" s="1940" t="s">
        <v>35</v>
      </c>
      <c r="G363" s="1800" t="s">
        <v>111</v>
      </c>
      <c r="H363" s="1801" t="s">
        <v>104</v>
      </c>
      <c r="I363" s="1801"/>
      <c r="J363" s="1801"/>
      <c r="N363" s="2041" t="s">
        <v>640</v>
      </c>
      <c r="O363" s="2042"/>
      <c r="P363" s="2042"/>
      <c r="Q363" s="2042"/>
      <c r="R363" s="2042"/>
      <c r="S363" s="2042"/>
      <c r="T363" s="2042"/>
      <c r="U363" s="2042"/>
      <c r="V363" s="2042"/>
      <c r="W363" s="2042"/>
      <c r="X363" s="2042"/>
      <c r="Y363" s="2043"/>
      <c r="Z363" s="792" t="s">
        <v>336</v>
      </c>
      <c r="AA363" s="799" t="s">
        <v>636</v>
      </c>
    </row>
    <row r="364" spans="1:27" ht="21.9" customHeight="1">
      <c r="A364" s="1798"/>
      <c r="B364" s="1798"/>
      <c r="C364" s="1798"/>
      <c r="D364" s="1942"/>
      <c r="E364" s="1858"/>
      <c r="F364" s="1940"/>
      <c r="G364" s="1800"/>
      <c r="H364" s="55">
        <f>H14</f>
        <v>2024</v>
      </c>
      <c r="I364" s="55">
        <f t="shared" ref="I364:J364" si="112">I14</f>
        <v>2025</v>
      </c>
      <c r="J364" s="55">
        <f t="shared" si="112"/>
        <v>2026</v>
      </c>
      <c r="N364" s="792"/>
      <c r="O364" s="792"/>
      <c r="P364" s="792"/>
      <c r="Q364" s="792"/>
      <c r="R364" s="792"/>
      <c r="S364" s="792"/>
      <c r="T364" s="792"/>
      <c r="U364" s="792"/>
      <c r="V364" s="792"/>
      <c r="W364" s="792"/>
      <c r="X364" s="792"/>
      <c r="Y364" s="792"/>
      <c r="Z364" s="792"/>
      <c r="AA364" s="792"/>
    </row>
    <row r="365" spans="1:27" ht="16.05" customHeight="1" thickBot="1">
      <c r="A365" s="68">
        <v>1</v>
      </c>
      <c r="B365" s="68">
        <v>2</v>
      </c>
      <c r="C365" s="1992">
        <v>3</v>
      </c>
      <c r="D365" s="1993"/>
      <c r="E365" s="69">
        <v>4</v>
      </c>
      <c r="F365" s="69">
        <v>5</v>
      </c>
      <c r="G365" s="69">
        <v>6</v>
      </c>
      <c r="H365" s="768">
        <v>7</v>
      </c>
      <c r="I365" s="768">
        <v>8</v>
      </c>
      <c r="J365" s="768">
        <v>9</v>
      </c>
      <c r="N365" s="792"/>
      <c r="O365" s="792"/>
      <c r="P365" s="792"/>
      <c r="Q365" s="792"/>
      <c r="R365" s="792"/>
      <c r="S365" s="792"/>
      <c r="T365" s="792"/>
      <c r="U365" s="792"/>
      <c r="V365" s="792"/>
      <c r="W365" s="792"/>
      <c r="X365" s="792"/>
      <c r="Y365" s="792"/>
      <c r="Z365" s="792"/>
      <c r="AA365" s="792"/>
    </row>
    <row r="366" spans="1:27" ht="16.05" hidden="1" customHeight="1">
      <c r="A366" s="743">
        <v>1</v>
      </c>
      <c r="B366" s="618">
        <v>344</v>
      </c>
      <c r="C366" s="1990" t="s">
        <v>72</v>
      </c>
      <c r="D366" s="1991"/>
      <c r="E366" s="741" t="s">
        <v>117</v>
      </c>
      <c r="F366" s="303" t="s">
        <v>117</v>
      </c>
      <c r="G366" s="742" t="s">
        <v>117</v>
      </c>
      <c r="H366" s="742" t="s">
        <v>117</v>
      </c>
      <c r="I366" s="742" t="s">
        <v>117</v>
      </c>
      <c r="J366" s="742" t="s">
        <v>117</v>
      </c>
    </row>
    <row r="367" spans="1:27" ht="17.100000000000001" hidden="1" customHeight="1">
      <c r="A367" s="763"/>
      <c r="B367" s="762"/>
      <c r="C367" s="1702"/>
      <c r="D367" s="1703"/>
      <c r="E367" s="75"/>
      <c r="F367" s="60"/>
      <c r="G367" s="97" t="e">
        <f t="shared" ref="G367:G381" si="113">H367/F367</f>
        <v>#DIV/0!</v>
      </c>
      <c r="H367" s="56"/>
      <c r="I367" s="56"/>
      <c r="J367" s="56"/>
      <c r="N367" s="802"/>
      <c r="O367" s="802"/>
      <c r="P367" s="802"/>
      <c r="Q367" s="802"/>
      <c r="R367" s="802"/>
      <c r="S367" s="802"/>
      <c r="T367" s="802"/>
      <c r="U367" s="802"/>
      <c r="V367" s="802"/>
      <c r="W367" s="802"/>
      <c r="X367" s="802"/>
      <c r="Y367" s="802"/>
      <c r="Z367" s="792">
        <f>SUM(O367:Y367)</f>
        <v>0</v>
      </c>
      <c r="AA367" s="792">
        <f>H367-Z367</f>
        <v>0</v>
      </c>
    </row>
    <row r="368" spans="1:27" ht="17.100000000000001" hidden="1" customHeight="1">
      <c r="A368" s="761"/>
      <c r="B368" s="762"/>
      <c r="C368" s="1702"/>
      <c r="D368" s="1703"/>
      <c r="E368" s="75"/>
      <c r="F368" s="69"/>
      <c r="G368" s="97" t="e">
        <f t="shared" si="113"/>
        <v>#DIV/0!</v>
      </c>
      <c r="H368" s="768"/>
      <c r="I368" s="768"/>
      <c r="J368" s="768"/>
      <c r="N368" s="802"/>
      <c r="O368" s="802"/>
      <c r="P368" s="802"/>
      <c r="Q368" s="802"/>
      <c r="R368" s="802"/>
      <c r="S368" s="802"/>
      <c r="T368" s="802"/>
      <c r="U368" s="802"/>
      <c r="V368" s="802"/>
      <c r="W368" s="802"/>
      <c r="X368" s="802"/>
      <c r="Y368" s="802"/>
      <c r="Z368" s="792">
        <f t="shared" ref="Z368:Z381" si="114">SUM(O368:Y368)</f>
        <v>0</v>
      </c>
      <c r="AA368" s="792">
        <f t="shared" ref="AA368:AA381" si="115">H368-Z368</f>
        <v>0</v>
      </c>
    </row>
    <row r="369" spans="1:27" ht="17.100000000000001" hidden="1" customHeight="1">
      <c r="A369" s="761"/>
      <c r="B369" s="762"/>
      <c r="C369" s="1705"/>
      <c r="D369" s="1703"/>
      <c r="E369" s="75"/>
      <c r="F369" s="69"/>
      <c r="G369" s="97" t="e">
        <f t="shared" si="113"/>
        <v>#DIV/0!</v>
      </c>
      <c r="H369" s="768"/>
      <c r="I369" s="768"/>
      <c r="J369" s="768"/>
      <c r="N369" s="802"/>
      <c r="O369" s="802"/>
      <c r="P369" s="802"/>
      <c r="Q369" s="802"/>
      <c r="R369" s="802"/>
      <c r="S369" s="802"/>
      <c r="T369" s="802"/>
      <c r="U369" s="802"/>
      <c r="V369" s="802"/>
      <c r="W369" s="802"/>
      <c r="X369" s="802"/>
      <c r="Y369" s="802"/>
      <c r="Z369" s="792">
        <f t="shared" si="114"/>
        <v>0</v>
      </c>
      <c r="AA369" s="792">
        <f t="shared" si="115"/>
        <v>0</v>
      </c>
    </row>
    <row r="370" spans="1:27" ht="17.100000000000001" hidden="1" customHeight="1">
      <c r="A370" s="761"/>
      <c r="B370" s="762"/>
      <c r="C370" s="1705"/>
      <c r="D370" s="1703"/>
      <c r="E370" s="75"/>
      <c r="F370" s="69"/>
      <c r="G370" s="97" t="e">
        <f t="shared" si="113"/>
        <v>#DIV/0!</v>
      </c>
      <c r="H370" s="768"/>
      <c r="I370" s="768"/>
      <c r="J370" s="768"/>
      <c r="N370" s="802"/>
      <c r="O370" s="802"/>
      <c r="P370" s="802"/>
      <c r="Q370" s="802"/>
      <c r="R370" s="802"/>
      <c r="S370" s="802"/>
      <c r="T370" s="802"/>
      <c r="U370" s="802"/>
      <c r="V370" s="802"/>
      <c r="W370" s="802"/>
      <c r="X370" s="802"/>
      <c r="Y370" s="802"/>
      <c r="Z370" s="792">
        <f t="shared" si="114"/>
        <v>0</v>
      </c>
      <c r="AA370" s="792">
        <f t="shared" si="115"/>
        <v>0</v>
      </c>
    </row>
    <row r="371" spans="1:27" ht="17.100000000000001" hidden="1" customHeight="1">
      <c r="A371" s="761"/>
      <c r="B371" s="762"/>
      <c r="C371" s="1705"/>
      <c r="D371" s="1703"/>
      <c r="E371" s="75"/>
      <c r="F371" s="69"/>
      <c r="G371" s="97" t="e">
        <f t="shared" si="113"/>
        <v>#DIV/0!</v>
      </c>
      <c r="H371" s="768"/>
      <c r="I371" s="768"/>
      <c r="J371" s="768"/>
      <c r="N371" s="802"/>
      <c r="O371" s="802"/>
      <c r="P371" s="802"/>
      <c r="Q371" s="802"/>
      <c r="R371" s="802"/>
      <c r="S371" s="802"/>
      <c r="T371" s="802"/>
      <c r="U371" s="802"/>
      <c r="V371" s="802"/>
      <c r="W371" s="802"/>
      <c r="X371" s="802"/>
      <c r="Y371" s="802"/>
      <c r="Z371" s="792">
        <f t="shared" si="114"/>
        <v>0</v>
      </c>
      <c r="AA371" s="792">
        <f t="shared" si="115"/>
        <v>0</v>
      </c>
    </row>
    <row r="372" spans="1:27" ht="17.100000000000001" hidden="1" customHeight="1">
      <c r="A372" s="761"/>
      <c r="B372" s="762"/>
      <c r="C372" s="1705"/>
      <c r="D372" s="1703"/>
      <c r="E372" s="69"/>
      <c r="F372" s="69"/>
      <c r="G372" s="97" t="e">
        <f t="shared" si="113"/>
        <v>#DIV/0!</v>
      </c>
      <c r="H372" s="768"/>
      <c r="I372" s="768"/>
      <c r="J372" s="768"/>
      <c r="N372" s="802"/>
      <c r="O372" s="802"/>
      <c r="P372" s="802"/>
      <c r="Q372" s="802"/>
      <c r="R372" s="802"/>
      <c r="S372" s="802"/>
      <c r="T372" s="802"/>
      <c r="U372" s="802"/>
      <c r="V372" s="802"/>
      <c r="W372" s="802"/>
      <c r="X372" s="802"/>
      <c r="Y372" s="802"/>
      <c r="Z372" s="792">
        <f t="shared" si="114"/>
        <v>0</v>
      </c>
      <c r="AA372" s="792">
        <f t="shared" si="115"/>
        <v>0</v>
      </c>
    </row>
    <row r="373" spans="1:27" ht="17.100000000000001" hidden="1" customHeight="1">
      <c r="A373" s="761"/>
      <c r="B373" s="762"/>
      <c r="C373" s="1705"/>
      <c r="D373" s="1703"/>
      <c r="E373" s="69"/>
      <c r="F373" s="69"/>
      <c r="G373" s="97" t="e">
        <f t="shared" si="113"/>
        <v>#DIV/0!</v>
      </c>
      <c r="H373" s="768"/>
      <c r="I373" s="768"/>
      <c r="J373" s="768"/>
      <c r="N373" s="802"/>
      <c r="O373" s="802"/>
      <c r="P373" s="802"/>
      <c r="Q373" s="802"/>
      <c r="R373" s="802"/>
      <c r="S373" s="802"/>
      <c r="T373" s="802"/>
      <c r="U373" s="802"/>
      <c r="V373" s="802"/>
      <c r="W373" s="802"/>
      <c r="X373" s="802"/>
      <c r="Y373" s="802"/>
      <c r="Z373" s="792">
        <f t="shared" si="114"/>
        <v>0</v>
      </c>
      <c r="AA373" s="792">
        <f t="shared" si="115"/>
        <v>0</v>
      </c>
    </row>
    <row r="374" spans="1:27" ht="17.100000000000001" hidden="1" customHeight="1">
      <c r="A374" s="761"/>
      <c r="B374" s="762"/>
      <c r="C374" s="1705"/>
      <c r="D374" s="1703"/>
      <c r="E374" s="69"/>
      <c r="F374" s="69"/>
      <c r="G374" s="97" t="e">
        <f t="shared" si="113"/>
        <v>#DIV/0!</v>
      </c>
      <c r="H374" s="768"/>
      <c r="I374" s="768"/>
      <c r="J374" s="768"/>
      <c r="N374" s="802"/>
      <c r="O374" s="802"/>
      <c r="P374" s="802"/>
      <c r="Q374" s="802"/>
      <c r="R374" s="802"/>
      <c r="S374" s="802"/>
      <c r="T374" s="802"/>
      <c r="U374" s="802"/>
      <c r="V374" s="802"/>
      <c r="W374" s="802"/>
      <c r="X374" s="802"/>
      <c r="Y374" s="802"/>
      <c r="Z374" s="792">
        <f t="shared" si="114"/>
        <v>0</v>
      </c>
      <c r="AA374" s="792">
        <f t="shared" si="115"/>
        <v>0</v>
      </c>
    </row>
    <row r="375" spans="1:27" ht="17.100000000000001" hidden="1" customHeight="1">
      <c r="A375" s="761"/>
      <c r="B375" s="762"/>
      <c r="C375" s="1705"/>
      <c r="D375" s="1703"/>
      <c r="E375" s="69"/>
      <c r="F375" s="69"/>
      <c r="G375" s="97" t="e">
        <f t="shared" si="113"/>
        <v>#DIV/0!</v>
      </c>
      <c r="H375" s="768"/>
      <c r="I375" s="768"/>
      <c r="J375" s="768"/>
      <c r="N375" s="802"/>
      <c r="O375" s="802"/>
      <c r="P375" s="802"/>
      <c r="Q375" s="802"/>
      <c r="R375" s="802"/>
      <c r="S375" s="802"/>
      <c r="T375" s="802"/>
      <c r="U375" s="802"/>
      <c r="V375" s="802"/>
      <c r="W375" s="802"/>
      <c r="X375" s="802"/>
      <c r="Y375" s="802"/>
      <c r="Z375" s="792">
        <f t="shared" si="114"/>
        <v>0</v>
      </c>
      <c r="AA375" s="792">
        <f t="shared" si="115"/>
        <v>0</v>
      </c>
    </row>
    <row r="376" spans="1:27" ht="17.100000000000001" hidden="1" customHeight="1">
      <c r="A376" s="761"/>
      <c r="B376" s="762"/>
      <c r="C376" s="1705"/>
      <c r="D376" s="1703"/>
      <c r="E376" s="69"/>
      <c r="F376" s="69"/>
      <c r="G376" s="97" t="e">
        <f t="shared" si="113"/>
        <v>#DIV/0!</v>
      </c>
      <c r="H376" s="768"/>
      <c r="I376" s="768"/>
      <c r="J376" s="768"/>
      <c r="N376" s="802"/>
      <c r="O376" s="802"/>
      <c r="P376" s="802"/>
      <c r="Q376" s="802"/>
      <c r="R376" s="802"/>
      <c r="S376" s="802"/>
      <c r="T376" s="802"/>
      <c r="U376" s="802"/>
      <c r="V376" s="802"/>
      <c r="W376" s="802"/>
      <c r="X376" s="802"/>
      <c r="Y376" s="802"/>
      <c r="Z376" s="792">
        <f t="shared" si="114"/>
        <v>0</v>
      </c>
      <c r="AA376" s="792">
        <f t="shared" si="115"/>
        <v>0</v>
      </c>
    </row>
    <row r="377" spans="1:27" ht="17.100000000000001" hidden="1" customHeight="1">
      <c r="A377" s="761"/>
      <c r="B377" s="762"/>
      <c r="C377" s="1705"/>
      <c r="D377" s="1703"/>
      <c r="E377" s="69"/>
      <c r="F377" s="69"/>
      <c r="G377" s="97" t="e">
        <f t="shared" si="113"/>
        <v>#DIV/0!</v>
      </c>
      <c r="H377" s="768"/>
      <c r="I377" s="768"/>
      <c r="J377" s="768"/>
      <c r="N377" s="802"/>
      <c r="O377" s="802"/>
      <c r="P377" s="802"/>
      <c r="Q377" s="802"/>
      <c r="R377" s="802"/>
      <c r="S377" s="802"/>
      <c r="T377" s="802"/>
      <c r="U377" s="802"/>
      <c r="V377" s="802"/>
      <c r="W377" s="802"/>
      <c r="X377" s="802"/>
      <c r="Y377" s="802"/>
      <c r="Z377" s="792">
        <f t="shared" si="114"/>
        <v>0</v>
      </c>
      <c r="AA377" s="792">
        <f t="shared" si="115"/>
        <v>0</v>
      </c>
    </row>
    <row r="378" spans="1:27" ht="17.100000000000001" hidden="1" customHeight="1">
      <c r="A378" s="761"/>
      <c r="B378" s="762"/>
      <c r="C378" s="1705"/>
      <c r="D378" s="1703"/>
      <c r="E378" s="69"/>
      <c r="F378" s="69"/>
      <c r="G378" s="97" t="e">
        <f t="shared" si="113"/>
        <v>#DIV/0!</v>
      </c>
      <c r="H378" s="768"/>
      <c r="I378" s="768"/>
      <c r="J378" s="768"/>
      <c r="N378" s="802"/>
      <c r="O378" s="802"/>
      <c r="P378" s="802"/>
      <c r="Q378" s="802"/>
      <c r="R378" s="802"/>
      <c r="S378" s="802"/>
      <c r="T378" s="802"/>
      <c r="U378" s="802"/>
      <c r="V378" s="802"/>
      <c r="W378" s="802"/>
      <c r="X378" s="802"/>
      <c r="Y378" s="802"/>
      <c r="Z378" s="792">
        <f t="shared" si="114"/>
        <v>0</v>
      </c>
      <c r="AA378" s="792">
        <f t="shared" si="115"/>
        <v>0</v>
      </c>
    </row>
    <row r="379" spans="1:27" ht="17.100000000000001" hidden="1" customHeight="1">
      <c r="A379" s="761"/>
      <c r="B379" s="762"/>
      <c r="C379" s="1705"/>
      <c r="D379" s="1703"/>
      <c r="E379" s="69"/>
      <c r="F379" s="69"/>
      <c r="G379" s="97" t="e">
        <f t="shared" si="113"/>
        <v>#DIV/0!</v>
      </c>
      <c r="H379" s="768"/>
      <c r="I379" s="768"/>
      <c r="J379" s="768"/>
      <c r="N379" s="802"/>
      <c r="O379" s="802"/>
      <c r="P379" s="802"/>
      <c r="Q379" s="802"/>
      <c r="R379" s="802"/>
      <c r="S379" s="802"/>
      <c r="T379" s="802"/>
      <c r="U379" s="802"/>
      <c r="V379" s="802"/>
      <c r="W379" s="802"/>
      <c r="X379" s="802"/>
      <c r="Y379" s="802"/>
      <c r="Z379" s="792">
        <f t="shared" si="114"/>
        <v>0</v>
      </c>
      <c r="AA379" s="792">
        <f t="shared" si="115"/>
        <v>0</v>
      </c>
    </row>
    <row r="380" spans="1:27" ht="17.100000000000001" hidden="1" customHeight="1">
      <c r="A380" s="761"/>
      <c r="B380" s="762"/>
      <c r="C380" s="1705"/>
      <c r="D380" s="1703"/>
      <c r="E380" s="69"/>
      <c r="F380" s="69"/>
      <c r="G380" s="97" t="e">
        <f t="shared" si="113"/>
        <v>#DIV/0!</v>
      </c>
      <c r="H380" s="768"/>
      <c r="I380" s="768"/>
      <c r="J380" s="768"/>
      <c r="N380" s="802"/>
      <c r="O380" s="802"/>
      <c r="P380" s="802"/>
      <c r="Q380" s="802"/>
      <c r="R380" s="802"/>
      <c r="S380" s="802"/>
      <c r="T380" s="802"/>
      <c r="U380" s="802"/>
      <c r="V380" s="802"/>
      <c r="W380" s="802"/>
      <c r="X380" s="802"/>
      <c r="Y380" s="802"/>
      <c r="Z380" s="792">
        <f t="shared" si="114"/>
        <v>0</v>
      </c>
      <c r="AA380" s="792">
        <f t="shared" si="115"/>
        <v>0</v>
      </c>
    </row>
    <row r="381" spans="1:27" ht="17.100000000000001" hidden="1" customHeight="1" thickBot="1">
      <c r="A381" s="764"/>
      <c r="B381" s="762"/>
      <c r="C381" s="1705"/>
      <c r="D381" s="1703"/>
      <c r="E381" s="69"/>
      <c r="F381" s="69"/>
      <c r="G381" s="97" t="e">
        <f t="shared" si="113"/>
        <v>#DIV/0!</v>
      </c>
      <c r="H381" s="768"/>
      <c r="I381" s="768"/>
      <c r="J381" s="768"/>
      <c r="N381" s="803"/>
      <c r="O381" s="803"/>
      <c r="P381" s="803"/>
      <c r="Q381" s="803"/>
      <c r="R381" s="803"/>
      <c r="S381" s="803"/>
      <c r="T381" s="803"/>
      <c r="U381" s="803"/>
      <c r="V381" s="803"/>
      <c r="W381" s="803"/>
      <c r="X381" s="803"/>
      <c r="Y381" s="803"/>
      <c r="Z381" s="792">
        <f t="shared" si="114"/>
        <v>0</v>
      </c>
      <c r="AA381" s="792">
        <f t="shared" si="115"/>
        <v>0</v>
      </c>
    </row>
    <row r="382" spans="1:27" ht="16.05" customHeight="1" thickBot="1">
      <c r="A382" s="744"/>
      <c r="B382" s="1706" t="s">
        <v>600</v>
      </c>
      <c r="C382" s="1707"/>
      <c r="D382" s="1708"/>
      <c r="E382" s="770"/>
      <c r="F382" s="250"/>
      <c r="G382" s="142"/>
      <c r="H382" s="142">
        <f>SUM(H367:H381)</f>
        <v>0</v>
      </c>
      <c r="I382" s="142">
        <f>SUM(I367:I381)</f>
        <v>0</v>
      </c>
      <c r="J382" s="142">
        <f>SUM(J367:J381)</f>
        <v>0</v>
      </c>
      <c r="N382" s="804">
        <v>344</v>
      </c>
      <c r="O382" s="798">
        <f>SUM(O367:O381)</f>
        <v>0</v>
      </c>
      <c r="P382" s="798">
        <f t="shared" ref="P382:Y382" si="116">SUM(P367:P381)</f>
        <v>0</v>
      </c>
      <c r="Q382" s="798">
        <f t="shared" si="116"/>
        <v>0</v>
      </c>
      <c r="R382" s="798">
        <f t="shared" si="116"/>
        <v>0</v>
      </c>
      <c r="S382" s="798">
        <f t="shared" si="116"/>
        <v>0</v>
      </c>
      <c r="T382" s="798">
        <f t="shared" si="116"/>
        <v>0</v>
      </c>
      <c r="U382" s="798">
        <f t="shared" si="116"/>
        <v>0</v>
      </c>
      <c r="V382" s="798">
        <f t="shared" si="116"/>
        <v>0</v>
      </c>
      <c r="W382" s="798">
        <f t="shared" si="116"/>
        <v>0</v>
      </c>
      <c r="X382" s="798">
        <f t="shared" si="116"/>
        <v>0</v>
      </c>
      <c r="Y382" s="798">
        <f t="shared" si="116"/>
        <v>0</v>
      </c>
      <c r="Z382" s="798">
        <f>SUM(O382:Y382)</f>
        <v>0</v>
      </c>
      <c r="AA382" s="798">
        <f>H382-Z382</f>
        <v>0</v>
      </c>
    </row>
    <row r="383" spans="1:27" ht="16.05" customHeight="1">
      <c r="A383" s="743">
        <v>2</v>
      </c>
      <c r="B383" s="618">
        <v>345</v>
      </c>
      <c r="C383" s="1938" t="s">
        <v>159</v>
      </c>
      <c r="D383" s="1939"/>
      <c r="E383" s="741" t="s">
        <v>117</v>
      </c>
      <c r="F383" s="303" t="s">
        <v>117</v>
      </c>
      <c r="G383" s="742" t="s">
        <v>117</v>
      </c>
      <c r="H383" s="742" t="s">
        <v>117</v>
      </c>
      <c r="I383" s="742" t="s">
        <v>117</v>
      </c>
      <c r="J383" s="742" t="s">
        <v>117</v>
      </c>
    </row>
    <row r="384" spans="1:27" ht="17.100000000000001" customHeight="1" thickBot="1">
      <c r="A384" s="763"/>
      <c r="B384" s="762"/>
      <c r="C384" s="1702"/>
      <c r="D384" s="1703"/>
      <c r="E384" s="75" t="s">
        <v>96</v>
      </c>
      <c r="F384" s="60"/>
      <c r="G384" s="97" t="e">
        <f t="shared" ref="G384:G393" si="117">H384/F384</f>
        <v>#DIV/0!</v>
      </c>
      <c r="H384" s="56"/>
      <c r="I384" s="56"/>
      <c r="J384" s="56"/>
      <c r="N384" s="802"/>
      <c r="O384" s="802"/>
      <c r="P384" s="802"/>
      <c r="Q384" s="802"/>
      <c r="R384" s="802"/>
      <c r="S384" s="802"/>
      <c r="T384" s="802"/>
      <c r="U384" s="802"/>
      <c r="V384" s="802"/>
      <c r="W384" s="802"/>
      <c r="X384" s="802"/>
      <c r="Y384" s="802"/>
      <c r="Z384" s="792">
        <f>SUM(O384:Y384)</f>
        <v>0</v>
      </c>
      <c r="AA384" s="792">
        <f>H384-Z384</f>
        <v>0</v>
      </c>
    </row>
    <row r="385" spans="1:27" ht="17.100000000000001" hidden="1" customHeight="1">
      <c r="A385" s="761"/>
      <c r="B385" s="762"/>
      <c r="C385" s="1702"/>
      <c r="D385" s="1703"/>
      <c r="E385" s="75" t="s">
        <v>96</v>
      </c>
      <c r="F385" s="60"/>
      <c r="G385" s="97" t="e">
        <f t="shared" si="117"/>
        <v>#DIV/0!</v>
      </c>
      <c r="H385" s="56"/>
      <c r="I385" s="56"/>
      <c r="J385" s="56"/>
      <c r="N385" s="802"/>
      <c r="O385" s="802"/>
      <c r="P385" s="802"/>
      <c r="Q385" s="802"/>
      <c r="R385" s="802"/>
      <c r="S385" s="802"/>
      <c r="T385" s="802"/>
      <c r="U385" s="802"/>
      <c r="V385" s="802"/>
      <c r="W385" s="802"/>
      <c r="X385" s="802"/>
      <c r="Y385" s="802"/>
      <c r="Z385" s="792">
        <f t="shared" ref="Z385:Z393" si="118">SUM(O385:Y385)</f>
        <v>0</v>
      </c>
      <c r="AA385" s="792">
        <f t="shared" ref="AA385:AA393" si="119">H385-Z385</f>
        <v>0</v>
      </c>
    </row>
    <row r="386" spans="1:27" ht="17.100000000000001" hidden="1" customHeight="1">
      <c r="A386" s="761"/>
      <c r="B386" s="762"/>
      <c r="C386" s="1702"/>
      <c r="D386" s="1703"/>
      <c r="E386" s="75" t="s">
        <v>96</v>
      </c>
      <c r="F386" s="60"/>
      <c r="G386" s="97" t="e">
        <f t="shared" si="117"/>
        <v>#DIV/0!</v>
      </c>
      <c r="H386" s="56"/>
      <c r="I386" s="56"/>
      <c r="J386" s="56"/>
      <c r="N386" s="802"/>
      <c r="O386" s="802"/>
      <c r="P386" s="802"/>
      <c r="Q386" s="802"/>
      <c r="R386" s="802"/>
      <c r="S386" s="802"/>
      <c r="T386" s="802"/>
      <c r="U386" s="802"/>
      <c r="V386" s="802"/>
      <c r="W386" s="802"/>
      <c r="X386" s="802"/>
      <c r="Y386" s="802"/>
      <c r="Z386" s="792">
        <f t="shared" si="118"/>
        <v>0</v>
      </c>
      <c r="AA386" s="792">
        <f t="shared" si="119"/>
        <v>0</v>
      </c>
    </row>
    <row r="387" spans="1:27" ht="17.100000000000001" hidden="1" customHeight="1">
      <c r="A387" s="761"/>
      <c r="B387" s="762"/>
      <c r="C387" s="1702"/>
      <c r="D387" s="1703"/>
      <c r="E387" s="75" t="s">
        <v>96</v>
      </c>
      <c r="F387" s="60"/>
      <c r="G387" s="97" t="e">
        <f t="shared" si="117"/>
        <v>#DIV/0!</v>
      </c>
      <c r="H387" s="56"/>
      <c r="I387" s="56"/>
      <c r="J387" s="56"/>
      <c r="N387" s="802"/>
      <c r="O387" s="802"/>
      <c r="P387" s="802"/>
      <c r="Q387" s="802"/>
      <c r="R387" s="802"/>
      <c r="S387" s="802"/>
      <c r="T387" s="802"/>
      <c r="U387" s="802"/>
      <c r="V387" s="802"/>
      <c r="W387" s="802"/>
      <c r="X387" s="802"/>
      <c r="Y387" s="802"/>
      <c r="Z387" s="792">
        <f t="shared" si="118"/>
        <v>0</v>
      </c>
      <c r="AA387" s="792">
        <f t="shared" si="119"/>
        <v>0</v>
      </c>
    </row>
    <row r="388" spans="1:27" ht="17.100000000000001" hidden="1" customHeight="1">
      <c r="A388" s="761"/>
      <c r="B388" s="762"/>
      <c r="C388" s="1702"/>
      <c r="D388" s="1703"/>
      <c r="E388" s="75" t="s">
        <v>96</v>
      </c>
      <c r="F388" s="60"/>
      <c r="G388" s="97" t="e">
        <f t="shared" si="117"/>
        <v>#DIV/0!</v>
      </c>
      <c r="H388" s="56"/>
      <c r="I388" s="56"/>
      <c r="J388" s="56"/>
      <c r="N388" s="802"/>
      <c r="O388" s="802"/>
      <c r="P388" s="802"/>
      <c r="Q388" s="802"/>
      <c r="R388" s="802"/>
      <c r="S388" s="802"/>
      <c r="T388" s="802"/>
      <c r="U388" s="802"/>
      <c r="V388" s="802"/>
      <c r="W388" s="802"/>
      <c r="X388" s="802"/>
      <c r="Y388" s="802"/>
      <c r="Z388" s="792">
        <f t="shared" si="118"/>
        <v>0</v>
      </c>
      <c r="AA388" s="792">
        <f t="shared" si="119"/>
        <v>0</v>
      </c>
    </row>
    <row r="389" spans="1:27" ht="17.100000000000001" hidden="1" customHeight="1">
      <c r="A389" s="761"/>
      <c r="B389" s="762"/>
      <c r="C389" s="1702"/>
      <c r="D389" s="1703"/>
      <c r="E389" s="75" t="s">
        <v>96</v>
      </c>
      <c r="F389" s="60"/>
      <c r="G389" s="97" t="e">
        <f t="shared" si="117"/>
        <v>#DIV/0!</v>
      </c>
      <c r="H389" s="56"/>
      <c r="I389" s="56"/>
      <c r="J389" s="56"/>
      <c r="N389" s="802"/>
      <c r="O389" s="802"/>
      <c r="P389" s="802"/>
      <c r="Q389" s="802"/>
      <c r="R389" s="802"/>
      <c r="S389" s="802"/>
      <c r="T389" s="802"/>
      <c r="U389" s="802"/>
      <c r="V389" s="802"/>
      <c r="W389" s="802"/>
      <c r="X389" s="802"/>
      <c r="Y389" s="802"/>
      <c r="Z389" s="792">
        <f t="shared" si="118"/>
        <v>0</v>
      </c>
      <c r="AA389" s="792">
        <f t="shared" si="119"/>
        <v>0</v>
      </c>
    </row>
    <row r="390" spans="1:27" ht="17.100000000000001" hidden="1" customHeight="1">
      <c r="A390" s="761"/>
      <c r="B390" s="762"/>
      <c r="C390" s="1702"/>
      <c r="D390" s="1703"/>
      <c r="E390" s="75" t="s">
        <v>96</v>
      </c>
      <c r="F390" s="60"/>
      <c r="G390" s="97" t="e">
        <f t="shared" si="117"/>
        <v>#DIV/0!</v>
      </c>
      <c r="H390" s="56"/>
      <c r="I390" s="56"/>
      <c r="J390" s="56"/>
      <c r="N390" s="802"/>
      <c r="O390" s="802"/>
      <c r="P390" s="802"/>
      <c r="Q390" s="802"/>
      <c r="R390" s="802"/>
      <c r="S390" s="802"/>
      <c r="T390" s="802"/>
      <c r="U390" s="802"/>
      <c r="V390" s="802"/>
      <c r="W390" s="802"/>
      <c r="X390" s="802"/>
      <c r="Y390" s="802"/>
      <c r="Z390" s="792">
        <f t="shared" si="118"/>
        <v>0</v>
      </c>
      <c r="AA390" s="792">
        <f t="shared" si="119"/>
        <v>0</v>
      </c>
    </row>
    <row r="391" spans="1:27" ht="17.100000000000001" hidden="1" customHeight="1">
      <c r="A391" s="761"/>
      <c r="B391" s="762"/>
      <c r="C391" s="1702"/>
      <c r="D391" s="1703"/>
      <c r="E391" s="75" t="s">
        <v>96</v>
      </c>
      <c r="F391" s="60"/>
      <c r="G391" s="97" t="e">
        <f t="shared" si="117"/>
        <v>#DIV/0!</v>
      </c>
      <c r="H391" s="56"/>
      <c r="I391" s="56"/>
      <c r="J391" s="56"/>
      <c r="N391" s="802"/>
      <c r="O391" s="802"/>
      <c r="P391" s="802"/>
      <c r="Q391" s="802"/>
      <c r="R391" s="802"/>
      <c r="S391" s="802"/>
      <c r="T391" s="802"/>
      <c r="U391" s="802"/>
      <c r="V391" s="802"/>
      <c r="W391" s="802"/>
      <c r="X391" s="802"/>
      <c r="Y391" s="802"/>
      <c r="Z391" s="792">
        <f t="shared" si="118"/>
        <v>0</v>
      </c>
      <c r="AA391" s="792">
        <f t="shared" si="119"/>
        <v>0</v>
      </c>
    </row>
    <row r="392" spans="1:27" ht="17.100000000000001" hidden="1" customHeight="1">
      <c r="A392" s="761"/>
      <c r="B392" s="762"/>
      <c r="C392" s="1702"/>
      <c r="D392" s="1703"/>
      <c r="E392" s="75" t="s">
        <v>96</v>
      </c>
      <c r="F392" s="60"/>
      <c r="G392" s="97" t="e">
        <f t="shared" si="117"/>
        <v>#DIV/0!</v>
      </c>
      <c r="H392" s="56"/>
      <c r="I392" s="56"/>
      <c r="J392" s="56"/>
      <c r="N392" s="802"/>
      <c r="O392" s="802"/>
      <c r="P392" s="802"/>
      <c r="Q392" s="802"/>
      <c r="R392" s="802"/>
      <c r="S392" s="802"/>
      <c r="T392" s="802"/>
      <c r="U392" s="802"/>
      <c r="V392" s="802"/>
      <c r="W392" s="802"/>
      <c r="X392" s="802"/>
      <c r="Y392" s="802"/>
      <c r="Z392" s="792">
        <f t="shared" si="118"/>
        <v>0</v>
      </c>
      <c r="AA392" s="792">
        <f t="shared" si="119"/>
        <v>0</v>
      </c>
    </row>
    <row r="393" spans="1:27" ht="17.100000000000001" hidden="1" customHeight="1" thickBot="1">
      <c r="A393" s="764"/>
      <c r="B393" s="762"/>
      <c r="C393" s="1702"/>
      <c r="D393" s="1703"/>
      <c r="E393" s="75" t="s">
        <v>96</v>
      </c>
      <c r="F393" s="60"/>
      <c r="G393" s="97" t="e">
        <f t="shared" si="117"/>
        <v>#DIV/0!</v>
      </c>
      <c r="H393" s="56"/>
      <c r="I393" s="56"/>
      <c r="J393" s="56"/>
      <c r="N393" s="802"/>
      <c r="O393" s="802"/>
      <c r="P393" s="802"/>
      <c r="Q393" s="802"/>
      <c r="R393" s="802"/>
      <c r="S393" s="802"/>
      <c r="T393" s="802"/>
      <c r="U393" s="802"/>
      <c r="V393" s="802"/>
      <c r="W393" s="802"/>
      <c r="X393" s="802"/>
      <c r="Y393" s="802"/>
      <c r="Z393" s="792">
        <f t="shared" si="118"/>
        <v>0</v>
      </c>
      <c r="AA393" s="792">
        <f t="shared" si="119"/>
        <v>0</v>
      </c>
    </row>
    <row r="394" spans="1:27" ht="17.100000000000001" customHeight="1" thickBot="1">
      <c r="A394" s="744"/>
      <c r="B394" s="1706" t="s">
        <v>601</v>
      </c>
      <c r="C394" s="1707"/>
      <c r="D394" s="1708"/>
      <c r="E394" s="770"/>
      <c r="F394" s="250"/>
      <c r="G394" s="142"/>
      <c r="H394" s="142">
        <f>SUM(H384:H393)</f>
        <v>0</v>
      </c>
      <c r="I394" s="142">
        <f t="shared" ref="I394:J394" si="120">SUM(I384:I393)</f>
        <v>0</v>
      </c>
      <c r="J394" s="142">
        <f t="shared" si="120"/>
        <v>0</v>
      </c>
      <c r="N394" s="804">
        <v>345</v>
      </c>
      <c r="O394" s="798">
        <f>SUM(O384:O393)</f>
        <v>0</v>
      </c>
      <c r="P394" s="798">
        <f t="shared" ref="P394:Y394" si="121">SUM(P384:P393)</f>
        <v>0</v>
      </c>
      <c r="Q394" s="798">
        <f t="shared" si="121"/>
        <v>0</v>
      </c>
      <c r="R394" s="798">
        <f t="shared" si="121"/>
        <v>0</v>
      </c>
      <c r="S394" s="798">
        <f t="shared" si="121"/>
        <v>0</v>
      </c>
      <c r="T394" s="798">
        <f t="shared" si="121"/>
        <v>0</v>
      </c>
      <c r="U394" s="798">
        <f t="shared" si="121"/>
        <v>0</v>
      </c>
      <c r="V394" s="798">
        <f t="shared" si="121"/>
        <v>0</v>
      </c>
      <c r="W394" s="798">
        <f>SUM(W384:W393)</f>
        <v>0</v>
      </c>
      <c r="X394" s="798">
        <f t="shared" si="121"/>
        <v>0</v>
      </c>
      <c r="Y394" s="798">
        <f t="shared" si="121"/>
        <v>0</v>
      </c>
      <c r="Z394" s="798">
        <f>SUM(O394:Y394)</f>
        <v>0</v>
      </c>
      <c r="AA394" s="798">
        <f>H394-Z394</f>
        <v>0</v>
      </c>
    </row>
    <row r="395" spans="1:27" ht="17.100000000000001" customHeight="1">
      <c r="A395" s="1314">
        <v>3</v>
      </c>
      <c r="B395" s="1315">
        <v>346</v>
      </c>
      <c r="C395" s="2058" t="s">
        <v>602</v>
      </c>
      <c r="D395" s="2059"/>
      <c r="E395" s="1316" t="s">
        <v>117</v>
      </c>
      <c r="F395" s="1317" t="s">
        <v>117</v>
      </c>
      <c r="G395" s="1318" t="s">
        <v>117</v>
      </c>
      <c r="H395" s="1318" t="s">
        <v>117</v>
      </c>
      <c r="I395" s="1318" t="s">
        <v>117</v>
      </c>
      <c r="J395" s="1318" t="s">
        <v>117</v>
      </c>
    </row>
    <row r="396" spans="1:27" ht="17.100000000000001" customHeight="1">
      <c r="A396" s="1518" t="s">
        <v>994</v>
      </c>
      <c r="B396" s="1309">
        <v>346</v>
      </c>
      <c r="C396" s="2060" t="s">
        <v>981</v>
      </c>
      <c r="D396" s="2061"/>
      <c r="E396" s="1304" t="s">
        <v>117</v>
      </c>
      <c r="F396" s="1305" t="s">
        <v>117</v>
      </c>
      <c r="G396" s="1306" t="s">
        <v>117</v>
      </c>
      <c r="H396" s="1306" t="s">
        <v>117</v>
      </c>
      <c r="I396" s="1306" t="s">
        <v>117</v>
      </c>
      <c r="J396" s="1306" t="s">
        <v>117</v>
      </c>
    </row>
    <row r="397" spans="1:27" ht="17.100000000000001" customHeight="1">
      <c r="A397" s="763"/>
      <c r="B397" s="762"/>
      <c r="C397" s="1702"/>
      <c r="D397" s="1703"/>
      <c r="E397" s="75" t="s">
        <v>96</v>
      </c>
      <c r="F397" s="60"/>
      <c r="G397" s="97" t="e">
        <f t="shared" ref="G397:G409" si="122">H397/F397</f>
        <v>#DIV/0!</v>
      </c>
      <c r="H397" s="56"/>
      <c r="I397" s="56"/>
      <c r="J397" s="56"/>
      <c r="N397" s="802"/>
      <c r="O397" s="802"/>
      <c r="P397" s="802"/>
      <c r="Q397" s="802"/>
      <c r="R397" s="802"/>
      <c r="S397" s="802"/>
      <c r="T397" s="802"/>
      <c r="U397" s="802"/>
      <c r="V397" s="802"/>
      <c r="W397" s="802"/>
      <c r="X397" s="802"/>
      <c r="Y397" s="802"/>
      <c r="Z397" s="792">
        <f>SUM(O397:Y397)</f>
        <v>0</v>
      </c>
      <c r="AA397" s="792">
        <f>H397-Z397</f>
        <v>0</v>
      </c>
    </row>
    <row r="398" spans="1:27" ht="17.100000000000001" customHeight="1" thickBot="1">
      <c r="A398" s="761"/>
      <c r="B398" s="762"/>
      <c r="C398" s="1702"/>
      <c r="D398" s="1703"/>
      <c r="E398" s="75" t="s">
        <v>96</v>
      </c>
      <c r="F398" s="60"/>
      <c r="G398" s="97" t="e">
        <f t="shared" si="122"/>
        <v>#DIV/0!</v>
      </c>
      <c r="H398" s="56"/>
      <c r="I398" s="56"/>
      <c r="J398" s="56"/>
      <c r="N398" s="802"/>
      <c r="O398" s="802"/>
      <c r="P398" s="802"/>
      <c r="Q398" s="802"/>
      <c r="R398" s="802"/>
      <c r="S398" s="802"/>
      <c r="T398" s="802"/>
      <c r="U398" s="802"/>
      <c r="V398" s="802"/>
      <c r="W398" s="802"/>
      <c r="X398" s="802"/>
      <c r="Y398" s="802"/>
      <c r="Z398" s="792">
        <f t="shared" ref="Z398:Z409" si="123">SUM(O398:Y398)</f>
        <v>0</v>
      </c>
      <c r="AA398" s="792">
        <f t="shared" ref="AA398:AA409" si="124">H398-Z398</f>
        <v>0</v>
      </c>
    </row>
    <row r="399" spans="1:27" ht="17.100000000000001" hidden="1" customHeight="1">
      <c r="A399" s="761"/>
      <c r="B399" s="762"/>
      <c r="C399" s="1702"/>
      <c r="D399" s="1703"/>
      <c r="E399" s="75" t="s">
        <v>96</v>
      </c>
      <c r="F399" s="60"/>
      <c r="G399" s="97" t="e">
        <f t="shared" si="122"/>
        <v>#DIV/0!</v>
      </c>
      <c r="H399" s="56"/>
      <c r="I399" s="56"/>
      <c r="J399" s="56"/>
      <c r="N399" s="802"/>
      <c r="O399" s="802"/>
      <c r="P399" s="802"/>
      <c r="Q399" s="802"/>
      <c r="R399" s="802"/>
      <c r="S399" s="802"/>
      <c r="T399" s="802"/>
      <c r="U399" s="802"/>
      <c r="V399" s="802"/>
      <c r="W399" s="802"/>
      <c r="X399" s="802"/>
      <c r="Y399" s="802"/>
      <c r="Z399" s="792">
        <f t="shared" si="123"/>
        <v>0</v>
      </c>
      <c r="AA399" s="792">
        <f t="shared" si="124"/>
        <v>0</v>
      </c>
    </row>
    <row r="400" spans="1:27" ht="17.100000000000001" hidden="1" customHeight="1">
      <c r="A400" s="761"/>
      <c r="B400" s="762"/>
      <c r="C400" s="1702"/>
      <c r="D400" s="1703"/>
      <c r="E400" s="75" t="s">
        <v>96</v>
      </c>
      <c r="F400" s="60"/>
      <c r="G400" s="97" t="e">
        <f t="shared" si="122"/>
        <v>#DIV/0!</v>
      </c>
      <c r="H400" s="56"/>
      <c r="I400" s="56"/>
      <c r="J400" s="56"/>
      <c r="N400" s="802"/>
      <c r="O400" s="802"/>
      <c r="P400" s="802"/>
      <c r="Q400" s="802"/>
      <c r="R400" s="802"/>
      <c r="S400" s="802"/>
      <c r="T400" s="802"/>
      <c r="U400" s="802"/>
      <c r="V400" s="802"/>
      <c r="W400" s="802"/>
      <c r="X400" s="802"/>
      <c r="Y400" s="802"/>
      <c r="Z400" s="792">
        <f t="shared" si="123"/>
        <v>0</v>
      </c>
      <c r="AA400" s="792">
        <f t="shared" si="124"/>
        <v>0</v>
      </c>
    </row>
    <row r="401" spans="1:27" ht="17.100000000000001" hidden="1" customHeight="1">
      <c r="A401" s="761"/>
      <c r="B401" s="762"/>
      <c r="C401" s="1702"/>
      <c r="D401" s="1703"/>
      <c r="E401" s="75" t="s">
        <v>96</v>
      </c>
      <c r="F401" s="60"/>
      <c r="G401" s="97" t="e">
        <f t="shared" si="122"/>
        <v>#DIV/0!</v>
      </c>
      <c r="H401" s="56"/>
      <c r="I401" s="56"/>
      <c r="J401" s="56"/>
      <c r="N401" s="802"/>
      <c r="O401" s="802"/>
      <c r="P401" s="802"/>
      <c r="Q401" s="802"/>
      <c r="R401" s="802"/>
      <c r="S401" s="802"/>
      <c r="T401" s="802"/>
      <c r="U401" s="802"/>
      <c r="V401" s="802"/>
      <c r="W401" s="802"/>
      <c r="X401" s="802"/>
      <c r="Y401" s="802"/>
      <c r="Z401" s="792">
        <f t="shared" si="123"/>
        <v>0</v>
      </c>
      <c r="AA401" s="792">
        <f t="shared" si="124"/>
        <v>0</v>
      </c>
    </row>
    <row r="402" spans="1:27" ht="17.100000000000001" hidden="1" customHeight="1">
      <c r="A402" s="761"/>
      <c r="B402" s="762"/>
      <c r="C402" s="1702"/>
      <c r="D402" s="1703"/>
      <c r="E402" s="75" t="s">
        <v>96</v>
      </c>
      <c r="F402" s="60"/>
      <c r="G402" s="97" t="e">
        <f t="shared" si="122"/>
        <v>#DIV/0!</v>
      </c>
      <c r="H402" s="56"/>
      <c r="I402" s="56"/>
      <c r="J402" s="56"/>
      <c r="N402" s="802"/>
      <c r="O402" s="802"/>
      <c r="P402" s="802"/>
      <c r="Q402" s="802"/>
      <c r="R402" s="802"/>
      <c r="S402" s="802"/>
      <c r="T402" s="802"/>
      <c r="U402" s="802"/>
      <c r="V402" s="802"/>
      <c r="W402" s="802"/>
      <c r="X402" s="802"/>
      <c r="Y402" s="802"/>
      <c r="Z402" s="792">
        <f t="shared" si="123"/>
        <v>0</v>
      </c>
      <c r="AA402" s="792">
        <f t="shared" si="124"/>
        <v>0</v>
      </c>
    </row>
    <row r="403" spans="1:27" ht="17.100000000000001" hidden="1" customHeight="1">
      <c r="A403" s="761"/>
      <c r="B403" s="762"/>
      <c r="C403" s="1702"/>
      <c r="D403" s="1703"/>
      <c r="E403" s="75" t="s">
        <v>96</v>
      </c>
      <c r="F403" s="60"/>
      <c r="G403" s="97" t="e">
        <f t="shared" si="122"/>
        <v>#DIV/0!</v>
      </c>
      <c r="H403" s="56"/>
      <c r="I403" s="56"/>
      <c r="J403" s="56"/>
      <c r="N403" s="802"/>
      <c r="O403" s="802"/>
      <c r="P403" s="802"/>
      <c r="Q403" s="802"/>
      <c r="R403" s="802"/>
      <c r="S403" s="802"/>
      <c r="T403" s="802"/>
      <c r="U403" s="802"/>
      <c r="V403" s="802"/>
      <c r="W403" s="802"/>
      <c r="X403" s="802"/>
      <c r="Y403" s="802"/>
      <c r="Z403" s="792">
        <f t="shared" si="123"/>
        <v>0</v>
      </c>
      <c r="AA403" s="792">
        <f t="shared" si="124"/>
        <v>0</v>
      </c>
    </row>
    <row r="404" spans="1:27" ht="17.100000000000001" hidden="1" customHeight="1">
      <c r="A404" s="761"/>
      <c r="B404" s="762"/>
      <c r="C404" s="1702"/>
      <c r="D404" s="1703"/>
      <c r="E404" s="75" t="s">
        <v>96</v>
      </c>
      <c r="F404" s="60"/>
      <c r="G404" s="97" t="e">
        <f t="shared" si="122"/>
        <v>#DIV/0!</v>
      </c>
      <c r="H404" s="56"/>
      <c r="I404" s="56"/>
      <c r="J404" s="56"/>
      <c r="N404" s="802"/>
      <c r="O404" s="802"/>
      <c r="P404" s="802"/>
      <c r="Q404" s="802"/>
      <c r="R404" s="802"/>
      <c r="S404" s="802"/>
      <c r="T404" s="802"/>
      <c r="U404" s="802"/>
      <c r="V404" s="802"/>
      <c r="W404" s="802"/>
      <c r="X404" s="802"/>
      <c r="Y404" s="802"/>
      <c r="Z404" s="792">
        <f t="shared" si="123"/>
        <v>0</v>
      </c>
      <c r="AA404" s="792">
        <f t="shared" si="124"/>
        <v>0</v>
      </c>
    </row>
    <row r="405" spans="1:27" ht="17.100000000000001" hidden="1" customHeight="1">
      <c r="A405" s="761"/>
      <c r="B405" s="762"/>
      <c r="C405" s="1702"/>
      <c r="D405" s="1703"/>
      <c r="E405" s="75" t="s">
        <v>96</v>
      </c>
      <c r="F405" s="60"/>
      <c r="G405" s="97" t="e">
        <f t="shared" si="122"/>
        <v>#DIV/0!</v>
      </c>
      <c r="H405" s="56"/>
      <c r="I405" s="56"/>
      <c r="J405" s="56"/>
      <c r="N405" s="802"/>
      <c r="O405" s="802"/>
      <c r="P405" s="802"/>
      <c r="Q405" s="802"/>
      <c r="R405" s="802"/>
      <c r="S405" s="802"/>
      <c r="T405" s="802"/>
      <c r="U405" s="802"/>
      <c r="V405" s="802"/>
      <c r="W405" s="802"/>
      <c r="X405" s="802"/>
      <c r="Y405" s="802"/>
      <c r="Z405" s="792">
        <f t="shared" si="123"/>
        <v>0</v>
      </c>
      <c r="AA405" s="792">
        <f t="shared" si="124"/>
        <v>0</v>
      </c>
    </row>
    <row r="406" spans="1:27" ht="17.100000000000001" hidden="1" customHeight="1">
      <c r="A406" s="761"/>
      <c r="B406" s="762"/>
      <c r="C406" s="1702"/>
      <c r="D406" s="1703"/>
      <c r="E406" s="75" t="s">
        <v>96</v>
      </c>
      <c r="F406" s="60"/>
      <c r="G406" s="97" t="e">
        <f t="shared" si="122"/>
        <v>#DIV/0!</v>
      </c>
      <c r="H406" s="56"/>
      <c r="I406" s="56"/>
      <c r="J406" s="56"/>
      <c r="N406" s="802"/>
      <c r="O406" s="802"/>
      <c r="P406" s="802"/>
      <c r="Q406" s="802"/>
      <c r="R406" s="802"/>
      <c r="S406" s="802"/>
      <c r="T406" s="802"/>
      <c r="U406" s="802"/>
      <c r="V406" s="802"/>
      <c r="W406" s="802"/>
      <c r="X406" s="802"/>
      <c r="Y406" s="802"/>
      <c r="Z406" s="792">
        <f t="shared" si="123"/>
        <v>0</v>
      </c>
      <c r="AA406" s="792">
        <f t="shared" si="124"/>
        <v>0</v>
      </c>
    </row>
    <row r="407" spans="1:27" ht="17.100000000000001" hidden="1" customHeight="1">
      <c r="A407" s="761"/>
      <c r="B407" s="762"/>
      <c r="C407" s="1702"/>
      <c r="D407" s="1703"/>
      <c r="E407" s="75" t="s">
        <v>96</v>
      </c>
      <c r="F407" s="60"/>
      <c r="G407" s="97" t="e">
        <f t="shared" si="122"/>
        <v>#DIV/0!</v>
      </c>
      <c r="H407" s="56"/>
      <c r="I407" s="56"/>
      <c r="J407" s="56"/>
      <c r="N407" s="802"/>
      <c r="O407" s="802"/>
      <c r="P407" s="802"/>
      <c r="Q407" s="802"/>
      <c r="R407" s="802"/>
      <c r="S407" s="802"/>
      <c r="T407" s="802"/>
      <c r="U407" s="802"/>
      <c r="V407" s="802"/>
      <c r="W407" s="802"/>
      <c r="X407" s="802"/>
      <c r="Y407" s="802"/>
      <c r="Z407" s="792">
        <f t="shared" si="123"/>
        <v>0</v>
      </c>
      <c r="AA407" s="792">
        <f t="shared" si="124"/>
        <v>0</v>
      </c>
    </row>
    <row r="408" spans="1:27" ht="17.100000000000001" hidden="1" customHeight="1">
      <c r="A408" s="761"/>
      <c r="B408" s="762"/>
      <c r="C408" s="1702"/>
      <c r="D408" s="1703"/>
      <c r="E408" s="75" t="s">
        <v>96</v>
      </c>
      <c r="F408" s="60"/>
      <c r="G408" s="97" t="e">
        <f t="shared" si="122"/>
        <v>#DIV/0!</v>
      </c>
      <c r="H408" s="56"/>
      <c r="I408" s="56"/>
      <c r="J408" s="56"/>
      <c r="N408" s="802"/>
      <c r="O408" s="802"/>
      <c r="P408" s="802"/>
      <c r="Q408" s="802"/>
      <c r="R408" s="802"/>
      <c r="S408" s="802"/>
      <c r="T408" s="802"/>
      <c r="U408" s="802"/>
      <c r="V408" s="802"/>
      <c r="W408" s="802"/>
      <c r="X408" s="802"/>
      <c r="Y408" s="802"/>
      <c r="Z408" s="792">
        <f t="shared" si="123"/>
        <v>0</v>
      </c>
      <c r="AA408" s="792">
        <f t="shared" si="124"/>
        <v>0</v>
      </c>
    </row>
    <row r="409" spans="1:27" ht="17.100000000000001" hidden="1" customHeight="1" thickBot="1">
      <c r="A409" s="764"/>
      <c r="B409" s="762"/>
      <c r="C409" s="1702"/>
      <c r="D409" s="1703"/>
      <c r="E409" s="75" t="s">
        <v>96</v>
      </c>
      <c r="F409" s="60"/>
      <c r="G409" s="97" t="e">
        <f t="shared" si="122"/>
        <v>#DIV/0!</v>
      </c>
      <c r="H409" s="56"/>
      <c r="I409" s="56"/>
      <c r="J409" s="56"/>
      <c r="N409" s="802"/>
      <c r="O409" s="802"/>
      <c r="P409" s="802"/>
      <c r="Q409" s="802"/>
      <c r="R409" s="802"/>
      <c r="S409" s="802"/>
      <c r="T409" s="802"/>
      <c r="U409" s="802"/>
      <c r="V409" s="802"/>
      <c r="W409" s="802"/>
      <c r="X409" s="802"/>
      <c r="Y409" s="802"/>
      <c r="Z409" s="792">
        <f t="shared" si="123"/>
        <v>0</v>
      </c>
      <c r="AA409" s="792">
        <f t="shared" si="124"/>
        <v>0</v>
      </c>
    </row>
    <row r="410" spans="1:27" ht="17.100000000000001" customHeight="1" thickBot="1">
      <c r="A410" s="1319"/>
      <c r="B410" s="2136" t="s">
        <v>1008</v>
      </c>
      <c r="C410" s="2137"/>
      <c r="D410" s="2138"/>
      <c r="E410" s="1309"/>
      <c r="F410" s="1320"/>
      <c r="G410" s="1298"/>
      <c r="H410" s="1298">
        <f>SUM(H397:H409)</f>
        <v>0</v>
      </c>
      <c r="I410" s="1298">
        <f>SUM(I397:I409)</f>
        <v>0</v>
      </c>
      <c r="J410" s="1298">
        <f t="shared" ref="J410" si="125">SUM(J397:J409)</f>
        <v>0</v>
      </c>
      <c r="N410" s="804">
        <v>346</v>
      </c>
      <c r="O410" s="798">
        <f>SUM(O397:O409)</f>
        <v>0</v>
      </c>
      <c r="P410" s="798">
        <f t="shared" ref="P410:Y410" si="126">SUM(P397:P409)</f>
        <v>0</v>
      </c>
      <c r="Q410" s="798">
        <f t="shared" si="126"/>
        <v>0</v>
      </c>
      <c r="R410" s="798">
        <f t="shared" si="126"/>
        <v>0</v>
      </c>
      <c r="S410" s="798">
        <f t="shared" si="126"/>
        <v>0</v>
      </c>
      <c r="T410" s="798">
        <f t="shared" si="126"/>
        <v>0</v>
      </c>
      <c r="U410" s="798">
        <f t="shared" si="126"/>
        <v>0</v>
      </c>
      <c r="V410" s="798">
        <f t="shared" si="126"/>
        <v>0</v>
      </c>
      <c r="W410" s="798">
        <f t="shared" si="126"/>
        <v>0</v>
      </c>
      <c r="X410" s="798">
        <f t="shared" si="126"/>
        <v>0</v>
      </c>
      <c r="Y410" s="798">
        <f t="shared" si="126"/>
        <v>0</v>
      </c>
      <c r="Z410" s="798">
        <f>SUM(O410:Y410)</f>
        <v>0</v>
      </c>
      <c r="AA410" s="798">
        <f>H410-Z410</f>
        <v>0</v>
      </c>
    </row>
    <row r="411" spans="1:27" ht="17.100000000000001" customHeight="1">
      <c r="A411" s="1519" t="s">
        <v>835</v>
      </c>
      <c r="B411" s="1194">
        <v>346</v>
      </c>
      <c r="C411" s="2062" t="s">
        <v>605</v>
      </c>
      <c r="D411" s="2063"/>
      <c r="E411" s="746" t="s">
        <v>117</v>
      </c>
      <c r="F411" s="747" t="s">
        <v>117</v>
      </c>
      <c r="G411" s="748" t="s">
        <v>117</v>
      </c>
      <c r="H411" s="748" t="s">
        <v>117</v>
      </c>
      <c r="I411" s="748" t="s">
        <v>117</v>
      </c>
      <c r="J411" s="748" t="s">
        <v>117</v>
      </c>
    </row>
    <row r="412" spans="1:27" ht="17.100000000000001" customHeight="1">
      <c r="A412" s="761"/>
      <c r="B412" s="762"/>
      <c r="C412" s="1705"/>
      <c r="D412" s="1703"/>
      <c r="E412" s="75" t="s">
        <v>96</v>
      </c>
      <c r="F412" s="90"/>
      <c r="G412" s="124" t="e">
        <f t="shared" ref="G412:G432" si="127">H412/F412</f>
        <v>#DIV/0!</v>
      </c>
      <c r="H412" s="56"/>
      <c r="I412" s="56"/>
      <c r="J412" s="56"/>
      <c r="N412" s="802"/>
      <c r="O412" s="802"/>
      <c r="P412" s="802"/>
      <c r="Q412" s="802"/>
      <c r="R412" s="802"/>
      <c r="S412" s="802"/>
      <c r="T412" s="802"/>
      <c r="U412" s="802"/>
      <c r="V412" s="802"/>
      <c r="W412" s="802"/>
      <c r="X412" s="802"/>
      <c r="Y412" s="802"/>
      <c r="Z412" s="792">
        <f>SUM(O412:Y412)</f>
        <v>0</v>
      </c>
      <c r="AA412" s="792">
        <f>H412-Z412</f>
        <v>0</v>
      </c>
    </row>
    <row r="413" spans="1:27" ht="17.100000000000001" customHeight="1" thickBot="1">
      <c r="A413" s="761"/>
      <c r="B413" s="762"/>
      <c r="C413" s="1705"/>
      <c r="D413" s="1703"/>
      <c r="E413" s="75" t="s">
        <v>96</v>
      </c>
      <c r="F413" s="90"/>
      <c r="G413" s="97" t="e">
        <f t="shared" si="127"/>
        <v>#DIV/0!</v>
      </c>
      <c r="H413" s="56"/>
      <c r="I413" s="56"/>
      <c r="J413" s="56"/>
      <c r="N413" s="802"/>
      <c r="O413" s="802"/>
      <c r="P413" s="802"/>
      <c r="Q413" s="802"/>
      <c r="R413" s="802"/>
      <c r="S413" s="802"/>
      <c r="T413" s="802"/>
      <c r="U413" s="802"/>
      <c r="V413" s="802"/>
      <c r="W413" s="802"/>
      <c r="X413" s="802"/>
      <c r="Y413" s="802"/>
      <c r="Z413" s="792">
        <f t="shared" ref="Z413:Z432" si="128">SUM(O413:Y413)</f>
        <v>0</v>
      </c>
      <c r="AA413" s="792">
        <f t="shared" ref="AA413:AA432" si="129">H413-Z413</f>
        <v>0</v>
      </c>
    </row>
    <row r="414" spans="1:27" ht="17.100000000000001" hidden="1" customHeight="1">
      <c r="A414" s="761"/>
      <c r="B414" s="762"/>
      <c r="C414" s="1705"/>
      <c r="D414" s="1703"/>
      <c r="E414" s="75" t="s">
        <v>96</v>
      </c>
      <c r="F414" s="90"/>
      <c r="G414" s="97" t="e">
        <f t="shared" si="127"/>
        <v>#DIV/0!</v>
      </c>
      <c r="H414" s="56"/>
      <c r="I414" s="56"/>
      <c r="J414" s="56"/>
      <c r="N414" s="802"/>
      <c r="O414" s="802"/>
      <c r="P414" s="802"/>
      <c r="Q414" s="802"/>
      <c r="R414" s="802"/>
      <c r="S414" s="802"/>
      <c r="T414" s="802"/>
      <c r="U414" s="802"/>
      <c r="V414" s="802"/>
      <c r="W414" s="802"/>
      <c r="X414" s="802"/>
      <c r="Y414" s="802"/>
      <c r="Z414" s="792">
        <f t="shared" si="128"/>
        <v>0</v>
      </c>
      <c r="AA414" s="792">
        <f t="shared" si="129"/>
        <v>0</v>
      </c>
    </row>
    <row r="415" spans="1:27" ht="17.100000000000001" hidden="1" customHeight="1">
      <c r="A415" s="761"/>
      <c r="B415" s="762"/>
      <c r="C415" s="1705"/>
      <c r="D415" s="1703"/>
      <c r="E415" s="75" t="s">
        <v>96</v>
      </c>
      <c r="F415" s="90"/>
      <c r="G415" s="97" t="e">
        <f t="shared" si="127"/>
        <v>#DIV/0!</v>
      </c>
      <c r="H415" s="56"/>
      <c r="I415" s="56"/>
      <c r="J415" s="56"/>
      <c r="N415" s="802"/>
      <c r="O415" s="802"/>
      <c r="P415" s="802"/>
      <c r="Q415" s="802"/>
      <c r="R415" s="802"/>
      <c r="S415" s="802"/>
      <c r="T415" s="802"/>
      <c r="U415" s="802"/>
      <c r="V415" s="802"/>
      <c r="W415" s="802"/>
      <c r="X415" s="802"/>
      <c r="Y415" s="802"/>
      <c r="Z415" s="792">
        <f t="shared" si="128"/>
        <v>0</v>
      </c>
      <c r="AA415" s="792">
        <f t="shared" si="129"/>
        <v>0</v>
      </c>
    </row>
    <row r="416" spans="1:27" ht="17.100000000000001" hidden="1" customHeight="1">
      <c r="A416" s="761"/>
      <c r="B416" s="762"/>
      <c r="C416" s="1705"/>
      <c r="D416" s="1703"/>
      <c r="E416" s="75" t="s">
        <v>96</v>
      </c>
      <c r="F416" s="90"/>
      <c r="G416" s="97" t="e">
        <f t="shared" si="127"/>
        <v>#DIV/0!</v>
      </c>
      <c r="H416" s="56"/>
      <c r="I416" s="56"/>
      <c r="J416" s="56"/>
      <c r="N416" s="802"/>
      <c r="O416" s="802"/>
      <c r="P416" s="802"/>
      <c r="Q416" s="802"/>
      <c r="R416" s="802"/>
      <c r="S416" s="802"/>
      <c r="T416" s="802"/>
      <c r="U416" s="802"/>
      <c r="V416" s="802"/>
      <c r="W416" s="802"/>
      <c r="X416" s="802"/>
      <c r="Y416" s="802"/>
      <c r="Z416" s="792">
        <f t="shared" si="128"/>
        <v>0</v>
      </c>
      <c r="AA416" s="792">
        <f t="shared" si="129"/>
        <v>0</v>
      </c>
    </row>
    <row r="417" spans="1:27" ht="17.100000000000001" hidden="1" customHeight="1">
      <c r="A417" s="761"/>
      <c r="B417" s="762"/>
      <c r="C417" s="1705"/>
      <c r="D417" s="1703"/>
      <c r="E417" s="75" t="s">
        <v>96</v>
      </c>
      <c r="F417" s="80"/>
      <c r="G417" s="97" t="e">
        <f t="shared" si="127"/>
        <v>#DIV/0!</v>
      </c>
      <c r="H417" s="56"/>
      <c r="I417" s="56"/>
      <c r="J417" s="56"/>
      <c r="N417" s="802"/>
      <c r="O417" s="802"/>
      <c r="P417" s="802"/>
      <c r="Q417" s="802"/>
      <c r="R417" s="802"/>
      <c r="S417" s="802"/>
      <c r="T417" s="802"/>
      <c r="U417" s="802"/>
      <c r="V417" s="802"/>
      <c r="W417" s="802"/>
      <c r="X417" s="802"/>
      <c r="Y417" s="802"/>
      <c r="Z417" s="792">
        <f t="shared" si="128"/>
        <v>0</v>
      </c>
      <c r="AA417" s="792">
        <f t="shared" si="129"/>
        <v>0</v>
      </c>
    </row>
    <row r="418" spans="1:27" ht="17.100000000000001" hidden="1" customHeight="1">
      <c r="A418" s="761"/>
      <c r="B418" s="762"/>
      <c r="C418" s="1705"/>
      <c r="D418" s="1703"/>
      <c r="E418" s="75" t="s">
        <v>96</v>
      </c>
      <c r="F418" s="80"/>
      <c r="G418" s="97" t="e">
        <f t="shared" si="127"/>
        <v>#DIV/0!</v>
      </c>
      <c r="H418" s="56"/>
      <c r="I418" s="56"/>
      <c r="J418" s="56"/>
      <c r="N418" s="802"/>
      <c r="O418" s="802"/>
      <c r="P418" s="802"/>
      <c r="Q418" s="802"/>
      <c r="R418" s="802"/>
      <c r="S418" s="802"/>
      <c r="T418" s="802"/>
      <c r="U418" s="802"/>
      <c r="V418" s="802"/>
      <c r="W418" s="802"/>
      <c r="X418" s="802"/>
      <c r="Y418" s="802"/>
      <c r="Z418" s="792">
        <f t="shared" si="128"/>
        <v>0</v>
      </c>
      <c r="AA418" s="792">
        <f t="shared" si="129"/>
        <v>0</v>
      </c>
    </row>
    <row r="419" spans="1:27" ht="17.100000000000001" hidden="1" customHeight="1">
      <c r="A419" s="761"/>
      <c r="B419" s="762"/>
      <c r="C419" s="1705"/>
      <c r="D419" s="1703"/>
      <c r="E419" s="75" t="s">
        <v>96</v>
      </c>
      <c r="F419" s="80"/>
      <c r="G419" s="97" t="e">
        <f t="shared" si="127"/>
        <v>#DIV/0!</v>
      </c>
      <c r="H419" s="56"/>
      <c r="I419" s="56"/>
      <c r="J419" s="56"/>
      <c r="N419" s="802"/>
      <c r="O419" s="802"/>
      <c r="P419" s="802"/>
      <c r="Q419" s="802"/>
      <c r="R419" s="802"/>
      <c r="S419" s="802"/>
      <c r="T419" s="802"/>
      <c r="U419" s="802"/>
      <c r="V419" s="802"/>
      <c r="W419" s="802"/>
      <c r="X419" s="802"/>
      <c r="Y419" s="802"/>
      <c r="Z419" s="792">
        <f t="shared" si="128"/>
        <v>0</v>
      </c>
      <c r="AA419" s="792">
        <f t="shared" si="129"/>
        <v>0</v>
      </c>
    </row>
    <row r="420" spans="1:27" ht="17.100000000000001" hidden="1" customHeight="1">
      <c r="A420" s="761"/>
      <c r="B420" s="762"/>
      <c r="C420" s="1705"/>
      <c r="D420" s="1703"/>
      <c r="E420" s="75" t="s">
        <v>96</v>
      </c>
      <c r="F420" s="80"/>
      <c r="G420" s="97" t="e">
        <f t="shared" si="127"/>
        <v>#DIV/0!</v>
      </c>
      <c r="H420" s="56"/>
      <c r="I420" s="56"/>
      <c r="J420" s="56"/>
      <c r="N420" s="802"/>
      <c r="O420" s="802"/>
      <c r="P420" s="802"/>
      <c r="Q420" s="802"/>
      <c r="R420" s="802"/>
      <c r="S420" s="802"/>
      <c r="T420" s="802"/>
      <c r="U420" s="802"/>
      <c r="V420" s="802"/>
      <c r="W420" s="802"/>
      <c r="X420" s="802"/>
      <c r="Y420" s="802"/>
      <c r="Z420" s="792">
        <f t="shared" si="128"/>
        <v>0</v>
      </c>
      <c r="AA420" s="792">
        <f t="shared" si="129"/>
        <v>0</v>
      </c>
    </row>
    <row r="421" spans="1:27" ht="17.100000000000001" hidden="1" customHeight="1">
      <c r="A421" s="761"/>
      <c r="B421" s="762"/>
      <c r="C421" s="1705"/>
      <c r="D421" s="1703"/>
      <c r="E421" s="75" t="s">
        <v>96</v>
      </c>
      <c r="F421" s="80"/>
      <c r="G421" s="97" t="e">
        <f t="shared" si="127"/>
        <v>#DIV/0!</v>
      </c>
      <c r="H421" s="56"/>
      <c r="I421" s="56"/>
      <c r="J421" s="56"/>
      <c r="N421" s="802"/>
      <c r="O421" s="802"/>
      <c r="P421" s="802"/>
      <c r="Q421" s="802"/>
      <c r="R421" s="802"/>
      <c r="S421" s="802"/>
      <c r="T421" s="802"/>
      <c r="U421" s="802"/>
      <c r="V421" s="802"/>
      <c r="W421" s="802"/>
      <c r="X421" s="802"/>
      <c r="Y421" s="802"/>
      <c r="Z421" s="792">
        <f t="shared" si="128"/>
        <v>0</v>
      </c>
      <c r="AA421" s="792">
        <f t="shared" si="129"/>
        <v>0</v>
      </c>
    </row>
    <row r="422" spans="1:27" ht="17.100000000000001" hidden="1" customHeight="1">
      <c r="A422" s="761"/>
      <c r="B422" s="762"/>
      <c r="C422" s="1705"/>
      <c r="D422" s="1703"/>
      <c r="E422" s="75" t="s">
        <v>96</v>
      </c>
      <c r="F422" s="80"/>
      <c r="G422" s="97" t="e">
        <f t="shared" si="127"/>
        <v>#DIV/0!</v>
      </c>
      <c r="H422" s="56"/>
      <c r="I422" s="56"/>
      <c r="J422" s="56"/>
      <c r="N422" s="802"/>
      <c r="O422" s="802"/>
      <c r="P422" s="802"/>
      <c r="Q422" s="802"/>
      <c r="R422" s="802"/>
      <c r="S422" s="802"/>
      <c r="T422" s="802"/>
      <c r="U422" s="802"/>
      <c r="V422" s="802"/>
      <c r="W422" s="802"/>
      <c r="X422" s="802"/>
      <c r="Y422" s="802"/>
      <c r="Z422" s="792">
        <f t="shared" si="128"/>
        <v>0</v>
      </c>
      <c r="AA422" s="792">
        <f t="shared" si="129"/>
        <v>0</v>
      </c>
    </row>
    <row r="423" spans="1:27" ht="17.100000000000001" hidden="1" customHeight="1">
      <c r="A423" s="761"/>
      <c r="B423" s="762"/>
      <c r="C423" s="1705"/>
      <c r="D423" s="1703"/>
      <c r="E423" s="75" t="s">
        <v>96</v>
      </c>
      <c r="F423" s="80"/>
      <c r="G423" s="97" t="e">
        <f t="shared" si="127"/>
        <v>#DIV/0!</v>
      </c>
      <c r="H423" s="56"/>
      <c r="I423" s="56"/>
      <c r="J423" s="56"/>
      <c r="N423" s="802"/>
      <c r="O423" s="802"/>
      <c r="P423" s="802"/>
      <c r="Q423" s="802"/>
      <c r="R423" s="802"/>
      <c r="S423" s="802"/>
      <c r="T423" s="802"/>
      <c r="U423" s="802"/>
      <c r="V423" s="802"/>
      <c r="W423" s="802"/>
      <c r="X423" s="802"/>
      <c r="Y423" s="802"/>
      <c r="Z423" s="792">
        <f t="shared" si="128"/>
        <v>0</v>
      </c>
      <c r="AA423" s="792">
        <f t="shared" si="129"/>
        <v>0</v>
      </c>
    </row>
    <row r="424" spans="1:27" ht="17.100000000000001" hidden="1" customHeight="1">
      <c r="A424" s="761"/>
      <c r="B424" s="762"/>
      <c r="C424" s="1705"/>
      <c r="D424" s="1703"/>
      <c r="E424" s="75" t="s">
        <v>96</v>
      </c>
      <c r="F424" s="80"/>
      <c r="G424" s="97" t="e">
        <f t="shared" si="127"/>
        <v>#DIV/0!</v>
      </c>
      <c r="H424" s="56"/>
      <c r="I424" s="56"/>
      <c r="J424" s="56"/>
      <c r="N424" s="802"/>
      <c r="O424" s="802"/>
      <c r="P424" s="802"/>
      <c r="Q424" s="802"/>
      <c r="R424" s="802"/>
      <c r="S424" s="802"/>
      <c r="T424" s="802"/>
      <c r="U424" s="802"/>
      <c r="V424" s="802"/>
      <c r="W424" s="802"/>
      <c r="X424" s="802"/>
      <c r="Y424" s="802"/>
      <c r="Z424" s="792">
        <f t="shared" si="128"/>
        <v>0</v>
      </c>
      <c r="AA424" s="792">
        <f t="shared" si="129"/>
        <v>0</v>
      </c>
    </row>
    <row r="425" spans="1:27" ht="17.100000000000001" hidden="1" customHeight="1">
      <c r="A425" s="761"/>
      <c r="B425" s="762"/>
      <c r="C425" s="1705"/>
      <c r="D425" s="1703"/>
      <c r="E425" s="75" t="s">
        <v>96</v>
      </c>
      <c r="F425" s="80"/>
      <c r="G425" s="97" t="e">
        <f t="shared" si="127"/>
        <v>#DIV/0!</v>
      </c>
      <c r="H425" s="56"/>
      <c r="I425" s="56"/>
      <c r="J425" s="56"/>
      <c r="N425" s="802"/>
      <c r="O425" s="802"/>
      <c r="P425" s="802"/>
      <c r="Q425" s="802"/>
      <c r="R425" s="802"/>
      <c r="S425" s="802"/>
      <c r="T425" s="802"/>
      <c r="U425" s="802"/>
      <c r="V425" s="802"/>
      <c r="W425" s="802"/>
      <c r="X425" s="802"/>
      <c r="Y425" s="802"/>
      <c r="Z425" s="792">
        <f t="shared" si="128"/>
        <v>0</v>
      </c>
      <c r="AA425" s="792">
        <f t="shared" si="129"/>
        <v>0</v>
      </c>
    </row>
    <row r="426" spans="1:27" ht="17.100000000000001" hidden="1" customHeight="1">
      <c r="A426" s="761"/>
      <c r="B426" s="762"/>
      <c r="C426" s="1705"/>
      <c r="D426" s="1703"/>
      <c r="E426" s="75" t="s">
        <v>96</v>
      </c>
      <c r="F426" s="80"/>
      <c r="G426" s="97" t="e">
        <f t="shared" si="127"/>
        <v>#DIV/0!</v>
      </c>
      <c r="H426" s="56"/>
      <c r="I426" s="56"/>
      <c r="J426" s="56"/>
      <c r="N426" s="802"/>
      <c r="O426" s="802"/>
      <c r="P426" s="802"/>
      <c r="Q426" s="802"/>
      <c r="R426" s="802"/>
      <c r="S426" s="802"/>
      <c r="T426" s="802"/>
      <c r="U426" s="802"/>
      <c r="V426" s="802"/>
      <c r="W426" s="802"/>
      <c r="X426" s="802"/>
      <c r="Y426" s="802"/>
      <c r="Z426" s="792">
        <f t="shared" si="128"/>
        <v>0</v>
      </c>
      <c r="AA426" s="792">
        <f t="shared" si="129"/>
        <v>0</v>
      </c>
    </row>
    <row r="427" spans="1:27" ht="17.100000000000001" hidden="1" customHeight="1">
      <c r="A427" s="761"/>
      <c r="B427" s="762"/>
      <c r="C427" s="1705"/>
      <c r="D427" s="1703"/>
      <c r="E427" s="75" t="s">
        <v>96</v>
      </c>
      <c r="F427" s="80"/>
      <c r="G427" s="97" t="e">
        <f t="shared" si="127"/>
        <v>#DIV/0!</v>
      </c>
      <c r="H427" s="56"/>
      <c r="I427" s="56"/>
      <c r="J427" s="56"/>
      <c r="N427" s="802"/>
      <c r="O427" s="802"/>
      <c r="P427" s="802"/>
      <c r="Q427" s="802"/>
      <c r="R427" s="802"/>
      <c r="S427" s="802"/>
      <c r="T427" s="802"/>
      <c r="U427" s="802"/>
      <c r="V427" s="802"/>
      <c r="W427" s="802"/>
      <c r="X427" s="802"/>
      <c r="Y427" s="802"/>
      <c r="Z427" s="792">
        <f t="shared" si="128"/>
        <v>0</v>
      </c>
      <c r="AA427" s="792">
        <f t="shared" si="129"/>
        <v>0</v>
      </c>
    </row>
    <row r="428" spans="1:27" ht="17.100000000000001" hidden="1" customHeight="1">
      <c r="A428" s="761"/>
      <c r="B428" s="762"/>
      <c r="C428" s="1705"/>
      <c r="D428" s="1703"/>
      <c r="E428" s="75" t="s">
        <v>96</v>
      </c>
      <c r="F428" s="80"/>
      <c r="G428" s="97" t="e">
        <f t="shared" si="127"/>
        <v>#DIV/0!</v>
      </c>
      <c r="H428" s="56"/>
      <c r="I428" s="56"/>
      <c r="J428" s="56"/>
      <c r="N428" s="802"/>
      <c r="O428" s="802"/>
      <c r="P428" s="802"/>
      <c r="Q428" s="802"/>
      <c r="R428" s="802"/>
      <c r="S428" s="802"/>
      <c r="T428" s="802"/>
      <c r="U428" s="802"/>
      <c r="V428" s="802"/>
      <c r="W428" s="802"/>
      <c r="X428" s="802"/>
      <c r="Y428" s="802"/>
      <c r="Z428" s="792">
        <f t="shared" si="128"/>
        <v>0</v>
      </c>
      <c r="AA428" s="792">
        <f t="shared" si="129"/>
        <v>0</v>
      </c>
    </row>
    <row r="429" spans="1:27" ht="17.100000000000001" hidden="1" customHeight="1">
      <c r="A429" s="761"/>
      <c r="B429" s="762"/>
      <c r="C429" s="1705"/>
      <c r="D429" s="1703"/>
      <c r="E429" s="75" t="s">
        <v>96</v>
      </c>
      <c r="F429" s="80"/>
      <c r="G429" s="97" t="e">
        <f t="shared" si="127"/>
        <v>#DIV/0!</v>
      </c>
      <c r="H429" s="56"/>
      <c r="I429" s="56"/>
      <c r="J429" s="56"/>
      <c r="N429" s="802"/>
      <c r="O429" s="802"/>
      <c r="P429" s="802"/>
      <c r="Q429" s="802"/>
      <c r="R429" s="802"/>
      <c r="S429" s="802"/>
      <c r="T429" s="802"/>
      <c r="U429" s="802"/>
      <c r="V429" s="802"/>
      <c r="W429" s="802"/>
      <c r="X429" s="802"/>
      <c r="Y429" s="802"/>
      <c r="Z429" s="792">
        <f t="shared" si="128"/>
        <v>0</v>
      </c>
      <c r="AA429" s="792">
        <f t="shared" si="129"/>
        <v>0</v>
      </c>
    </row>
    <row r="430" spans="1:27" ht="17.100000000000001" hidden="1" customHeight="1">
      <c r="A430" s="761"/>
      <c r="B430" s="762"/>
      <c r="C430" s="1705"/>
      <c r="D430" s="1703"/>
      <c r="E430" s="75" t="s">
        <v>96</v>
      </c>
      <c r="F430" s="80"/>
      <c r="G430" s="97" t="e">
        <f t="shared" si="127"/>
        <v>#DIV/0!</v>
      </c>
      <c r="H430" s="56"/>
      <c r="I430" s="56"/>
      <c r="J430" s="56"/>
      <c r="N430" s="802"/>
      <c r="O430" s="802"/>
      <c r="P430" s="802"/>
      <c r="Q430" s="802"/>
      <c r="R430" s="802"/>
      <c r="S430" s="802"/>
      <c r="T430" s="802"/>
      <c r="U430" s="802"/>
      <c r="V430" s="802"/>
      <c r="W430" s="802"/>
      <c r="X430" s="802"/>
      <c r="Y430" s="802"/>
      <c r="Z430" s="792">
        <f t="shared" si="128"/>
        <v>0</v>
      </c>
      <c r="AA430" s="792">
        <f t="shared" si="129"/>
        <v>0</v>
      </c>
    </row>
    <row r="431" spans="1:27" ht="17.100000000000001" hidden="1" customHeight="1">
      <c r="A431" s="761"/>
      <c r="B431" s="762"/>
      <c r="C431" s="1705"/>
      <c r="D431" s="1703"/>
      <c r="E431" s="75" t="s">
        <v>96</v>
      </c>
      <c r="F431" s="80"/>
      <c r="G431" s="97" t="e">
        <f t="shared" si="127"/>
        <v>#DIV/0!</v>
      </c>
      <c r="H431" s="56"/>
      <c r="I431" s="56"/>
      <c r="J431" s="56"/>
      <c r="N431" s="802"/>
      <c r="O431" s="802"/>
      <c r="P431" s="802"/>
      <c r="Q431" s="802"/>
      <c r="R431" s="802"/>
      <c r="S431" s="802"/>
      <c r="T431" s="802"/>
      <c r="U431" s="802"/>
      <c r="V431" s="802"/>
      <c r="W431" s="802"/>
      <c r="X431" s="802"/>
      <c r="Y431" s="802"/>
      <c r="Z431" s="792">
        <f t="shared" si="128"/>
        <v>0</v>
      </c>
      <c r="AA431" s="792">
        <f t="shared" si="129"/>
        <v>0</v>
      </c>
    </row>
    <row r="432" spans="1:27" ht="17.100000000000001" hidden="1" customHeight="1" thickBot="1">
      <c r="A432" s="761"/>
      <c r="B432" s="762"/>
      <c r="C432" s="1979"/>
      <c r="D432" s="1980"/>
      <c r="E432" s="75" t="s">
        <v>96</v>
      </c>
      <c r="F432" s="80"/>
      <c r="G432" s="97" t="e">
        <f t="shared" si="127"/>
        <v>#DIV/0!</v>
      </c>
      <c r="H432" s="56"/>
      <c r="I432" s="56"/>
      <c r="J432" s="56"/>
      <c r="N432" s="802"/>
      <c r="O432" s="802"/>
      <c r="P432" s="802"/>
      <c r="Q432" s="802"/>
      <c r="R432" s="802"/>
      <c r="S432" s="802"/>
      <c r="T432" s="802"/>
      <c r="U432" s="802"/>
      <c r="V432" s="802"/>
      <c r="W432" s="802"/>
      <c r="X432" s="802"/>
      <c r="Y432" s="802"/>
      <c r="Z432" s="792">
        <f t="shared" si="128"/>
        <v>0</v>
      </c>
      <c r="AA432" s="792">
        <f t="shared" si="129"/>
        <v>0</v>
      </c>
    </row>
    <row r="433" spans="1:27" ht="17.100000000000001" customHeight="1" thickBot="1">
      <c r="A433" s="138"/>
      <c r="B433" s="1704" t="s">
        <v>1009</v>
      </c>
      <c r="C433" s="1704"/>
      <c r="D433" s="1704"/>
      <c r="E433" s="770"/>
      <c r="F433" s="250"/>
      <c r="G433" s="142"/>
      <c r="H433" s="142">
        <f>SUM(H412:H432)</f>
        <v>0</v>
      </c>
      <c r="I433" s="142">
        <f t="shared" ref="I433:J433" si="130">SUM(I412:I432)</f>
        <v>0</v>
      </c>
      <c r="J433" s="142">
        <f t="shared" si="130"/>
        <v>0</v>
      </c>
      <c r="N433" s="804">
        <v>346</v>
      </c>
      <c r="O433" s="798">
        <f>SUM(O412:O432)</f>
        <v>0</v>
      </c>
      <c r="P433" s="798">
        <f t="shared" ref="P433:Y433" si="131">SUM(P412:P432)</f>
        <v>0</v>
      </c>
      <c r="Q433" s="798">
        <f t="shared" si="131"/>
        <v>0</v>
      </c>
      <c r="R433" s="798">
        <f t="shared" si="131"/>
        <v>0</v>
      </c>
      <c r="S433" s="798">
        <f t="shared" si="131"/>
        <v>0</v>
      </c>
      <c r="T433" s="798">
        <f t="shared" si="131"/>
        <v>0</v>
      </c>
      <c r="U433" s="798">
        <f t="shared" si="131"/>
        <v>0</v>
      </c>
      <c r="V433" s="798">
        <f t="shared" si="131"/>
        <v>0</v>
      </c>
      <c r="W433" s="798">
        <f t="shared" si="131"/>
        <v>0</v>
      </c>
      <c r="X433" s="798">
        <f t="shared" si="131"/>
        <v>0</v>
      </c>
      <c r="Y433" s="798">
        <f t="shared" si="131"/>
        <v>0</v>
      </c>
      <c r="Z433" s="798">
        <f>SUM(O433:Y433)</f>
        <v>0</v>
      </c>
      <c r="AA433" s="798">
        <f>H433-Z433</f>
        <v>0</v>
      </c>
    </row>
    <row r="434" spans="1:27" ht="34.049999999999997" customHeight="1">
      <c r="A434" s="1520" t="s">
        <v>991</v>
      </c>
      <c r="B434" s="749">
        <v>346</v>
      </c>
      <c r="C434" s="1718" t="s">
        <v>73</v>
      </c>
      <c r="D434" s="1719"/>
      <c r="E434" s="746" t="s">
        <v>117</v>
      </c>
      <c r="F434" s="747" t="s">
        <v>117</v>
      </c>
      <c r="G434" s="748" t="s">
        <v>117</v>
      </c>
      <c r="H434" s="748" t="s">
        <v>117</v>
      </c>
      <c r="I434" s="748" t="s">
        <v>117</v>
      </c>
      <c r="J434" s="748" t="s">
        <v>117</v>
      </c>
    </row>
    <row r="435" spans="1:27" ht="17.100000000000001" customHeight="1" thickBot="1">
      <c r="A435" s="761"/>
      <c r="B435" s="762"/>
      <c r="C435" s="1705"/>
      <c r="D435" s="1703"/>
      <c r="E435" s="75" t="s">
        <v>96</v>
      </c>
      <c r="F435" s="60"/>
      <c r="G435" s="97" t="e">
        <f t="shared" ref="G435:G445" si="132">H435/F435</f>
        <v>#DIV/0!</v>
      </c>
      <c r="H435" s="88"/>
      <c r="I435" s="88"/>
      <c r="J435" s="88"/>
      <c r="N435" s="802"/>
      <c r="O435" s="802"/>
      <c r="P435" s="802"/>
      <c r="Q435" s="802"/>
      <c r="R435" s="802"/>
      <c r="S435" s="802"/>
      <c r="T435" s="802"/>
      <c r="U435" s="802"/>
      <c r="V435" s="802"/>
      <c r="W435" s="802"/>
      <c r="X435" s="802"/>
      <c r="Y435" s="802"/>
      <c r="Z435" s="792">
        <f>SUM(O435:Y435)</f>
        <v>0</v>
      </c>
      <c r="AA435" s="792">
        <f>H435-Z435</f>
        <v>0</v>
      </c>
    </row>
    <row r="436" spans="1:27" ht="17.100000000000001" hidden="1" customHeight="1">
      <c r="A436" s="761"/>
      <c r="B436" s="762"/>
      <c r="C436" s="1705"/>
      <c r="D436" s="1703"/>
      <c r="E436" s="75" t="s">
        <v>96</v>
      </c>
      <c r="F436" s="60"/>
      <c r="G436" s="97" t="e">
        <f t="shared" si="132"/>
        <v>#DIV/0!</v>
      </c>
      <c r="H436" s="88"/>
      <c r="I436" s="88"/>
      <c r="J436" s="88"/>
      <c r="N436" s="802"/>
      <c r="O436" s="802"/>
      <c r="P436" s="802"/>
      <c r="Q436" s="802"/>
      <c r="R436" s="802"/>
      <c r="S436" s="802"/>
      <c r="T436" s="802"/>
      <c r="U436" s="802"/>
      <c r="V436" s="802"/>
      <c r="W436" s="802"/>
      <c r="X436" s="802"/>
      <c r="Y436" s="802"/>
      <c r="Z436" s="792">
        <f t="shared" ref="Z436:Z445" si="133">SUM(O436:Y436)</f>
        <v>0</v>
      </c>
      <c r="AA436" s="792">
        <f t="shared" ref="AA436:AA445" si="134">H436-Z436</f>
        <v>0</v>
      </c>
    </row>
    <row r="437" spans="1:27" ht="17.100000000000001" hidden="1" customHeight="1">
      <c r="A437" s="761"/>
      <c r="B437" s="762"/>
      <c r="C437" s="1705"/>
      <c r="D437" s="1703"/>
      <c r="E437" s="75" t="s">
        <v>96</v>
      </c>
      <c r="F437" s="60"/>
      <c r="G437" s="97" t="e">
        <f t="shared" si="132"/>
        <v>#DIV/0!</v>
      </c>
      <c r="H437" s="88"/>
      <c r="I437" s="88"/>
      <c r="J437" s="88"/>
      <c r="N437" s="802"/>
      <c r="O437" s="802"/>
      <c r="P437" s="802"/>
      <c r="Q437" s="802"/>
      <c r="R437" s="802"/>
      <c r="S437" s="802"/>
      <c r="T437" s="802"/>
      <c r="U437" s="802"/>
      <c r="V437" s="802"/>
      <c r="W437" s="802"/>
      <c r="X437" s="802"/>
      <c r="Y437" s="802"/>
      <c r="Z437" s="792">
        <f t="shared" si="133"/>
        <v>0</v>
      </c>
      <c r="AA437" s="792">
        <f t="shared" si="134"/>
        <v>0</v>
      </c>
    </row>
    <row r="438" spans="1:27" ht="17.100000000000001" hidden="1" customHeight="1">
      <c r="A438" s="761"/>
      <c r="B438" s="762"/>
      <c r="C438" s="1705"/>
      <c r="D438" s="1703"/>
      <c r="E438" s="75" t="s">
        <v>96</v>
      </c>
      <c r="F438" s="60"/>
      <c r="G438" s="97" t="e">
        <f t="shared" si="132"/>
        <v>#DIV/0!</v>
      </c>
      <c r="H438" s="88"/>
      <c r="I438" s="88"/>
      <c r="J438" s="88"/>
      <c r="N438" s="802"/>
      <c r="O438" s="802"/>
      <c r="P438" s="802"/>
      <c r="Q438" s="802"/>
      <c r="R438" s="802"/>
      <c r="S438" s="802"/>
      <c r="T438" s="802"/>
      <c r="U438" s="802"/>
      <c r="V438" s="802"/>
      <c r="W438" s="802"/>
      <c r="X438" s="802"/>
      <c r="Y438" s="802"/>
      <c r="Z438" s="792">
        <f t="shared" si="133"/>
        <v>0</v>
      </c>
      <c r="AA438" s="792">
        <f t="shared" si="134"/>
        <v>0</v>
      </c>
    </row>
    <row r="439" spans="1:27" ht="17.100000000000001" hidden="1" customHeight="1">
      <c r="A439" s="761"/>
      <c r="B439" s="762"/>
      <c r="C439" s="1705"/>
      <c r="D439" s="1703"/>
      <c r="E439" s="75" t="s">
        <v>96</v>
      </c>
      <c r="F439" s="60"/>
      <c r="G439" s="97" t="e">
        <f t="shared" si="132"/>
        <v>#DIV/0!</v>
      </c>
      <c r="H439" s="88"/>
      <c r="I439" s="88"/>
      <c r="J439" s="88"/>
      <c r="N439" s="802"/>
      <c r="O439" s="802"/>
      <c r="P439" s="802"/>
      <c r="Q439" s="802"/>
      <c r="R439" s="802"/>
      <c r="S439" s="802"/>
      <c r="T439" s="802"/>
      <c r="U439" s="802"/>
      <c r="V439" s="802"/>
      <c r="W439" s="802"/>
      <c r="X439" s="802"/>
      <c r="Y439" s="802"/>
      <c r="Z439" s="792">
        <f t="shared" si="133"/>
        <v>0</v>
      </c>
      <c r="AA439" s="792">
        <f t="shared" si="134"/>
        <v>0</v>
      </c>
    </row>
    <row r="440" spans="1:27" ht="17.100000000000001" hidden="1" customHeight="1">
      <c r="A440" s="761"/>
      <c r="B440" s="762"/>
      <c r="C440" s="1705"/>
      <c r="D440" s="1703"/>
      <c r="E440" s="75" t="s">
        <v>96</v>
      </c>
      <c r="F440" s="60"/>
      <c r="G440" s="97" t="e">
        <f t="shared" si="132"/>
        <v>#DIV/0!</v>
      </c>
      <c r="H440" s="88"/>
      <c r="I440" s="88"/>
      <c r="J440" s="88"/>
      <c r="N440" s="802"/>
      <c r="O440" s="802"/>
      <c r="P440" s="802"/>
      <c r="Q440" s="802"/>
      <c r="R440" s="802"/>
      <c r="S440" s="802"/>
      <c r="T440" s="802"/>
      <c r="U440" s="802"/>
      <c r="V440" s="802"/>
      <c r="W440" s="802"/>
      <c r="X440" s="802"/>
      <c r="Y440" s="802"/>
      <c r="Z440" s="792">
        <f t="shared" si="133"/>
        <v>0</v>
      </c>
      <c r="AA440" s="792">
        <f t="shared" si="134"/>
        <v>0</v>
      </c>
    </row>
    <row r="441" spans="1:27" ht="17.100000000000001" hidden="1" customHeight="1">
      <c r="A441" s="761"/>
      <c r="B441" s="762"/>
      <c r="C441" s="1705"/>
      <c r="D441" s="1703"/>
      <c r="E441" s="75" t="s">
        <v>96</v>
      </c>
      <c r="F441" s="60"/>
      <c r="G441" s="97" t="e">
        <f t="shared" si="132"/>
        <v>#DIV/0!</v>
      </c>
      <c r="H441" s="88"/>
      <c r="I441" s="88"/>
      <c r="J441" s="88"/>
      <c r="N441" s="802"/>
      <c r="O441" s="802"/>
      <c r="P441" s="802"/>
      <c r="Q441" s="802"/>
      <c r="R441" s="802"/>
      <c r="S441" s="802"/>
      <c r="T441" s="802"/>
      <c r="U441" s="802"/>
      <c r="V441" s="802"/>
      <c r="W441" s="802"/>
      <c r="X441" s="802"/>
      <c r="Y441" s="802"/>
      <c r="Z441" s="792">
        <f t="shared" si="133"/>
        <v>0</v>
      </c>
      <c r="AA441" s="792">
        <f t="shared" si="134"/>
        <v>0</v>
      </c>
    </row>
    <row r="442" spans="1:27" ht="17.100000000000001" hidden="1" customHeight="1">
      <c r="A442" s="761"/>
      <c r="B442" s="762"/>
      <c r="C442" s="1705"/>
      <c r="D442" s="1703"/>
      <c r="E442" s="75" t="s">
        <v>96</v>
      </c>
      <c r="F442" s="60"/>
      <c r="G442" s="97" t="e">
        <f t="shared" si="132"/>
        <v>#DIV/0!</v>
      </c>
      <c r="H442" s="88"/>
      <c r="I442" s="88"/>
      <c r="J442" s="88"/>
      <c r="N442" s="802"/>
      <c r="O442" s="802"/>
      <c r="P442" s="802"/>
      <c r="Q442" s="802"/>
      <c r="R442" s="802"/>
      <c r="S442" s="802"/>
      <c r="T442" s="802"/>
      <c r="U442" s="802"/>
      <c r="V442" s="802"/>
      <c r="W442" s="802"/>
      <c r="X442" s="802"/>
      <c r="Y442" s="802"/>
      <c r="Z442" s="792">
        <f t="shared" si="133"/>
        <v>0</v>
      </c>
      <c r="AA442" s="792">
        <f t="shared" si="134"/>
        <v>0</v>
      </c>
    </row>
    <row r="443" spans="1:27" ht="17.100000000000001" hidden="1" customHeight="1">
      <c r="A443" s="761"/>
      <c r="B443" s="762"/>
      <c r="C443" s="1705"/>
      <c r="D443" s="1703"/>
      <c r="E443" s="75" t="s">
        <v>96</v>
      </c>
      <c r="F443" s="60"/>
      <c r="G443" s="97" t="e">
        <f t="shared" si="132"/>
        <v>#DIV/0!</v>
      </c>
      <c r="H443" s="88"/>
      <c r="I443" s="88"/>
      <c r="J443" s="88"/>
      <c r="N443" s="802"/>
      <c r="O443" s="802"/>
      <c r="P443" s="802"/>
      <c r="Q443" s="802"/>
      <c r="R443" s="802"/>
      <c r="S443" s="802"/>
      <c r="T443" s="802"/>
      <c r="U443" s="802"/>
      <c r="V443" s="802"/>
      <c r="W443" s="802"/>
      <c r="X443" s="802"/>
      <c r="Y443" s="802"/>
      <c r="Z443" s="792">
        <f t="shared" si="133"/>
        <v>0</v>
      </c>
      <c r="AA443" s="792">
        <f t="shared" si="134"/>
        <v>0</v>
      </c>
    </row>
    <row r="444" spans="1:27" ht="17.100000000000001" hidden="1" customHeight="1">
      <c r="A444" s="761"/>
      <c r="B444" s="762"/>
      <c r="C444" s="1705"/>
      <c r="D444" s="1703"/>
      <c r="E444" s="75" t="s">
        <v>96</v>
      </c>
      <c r="F444" s="60"/>
      <c r="G444" s="97" t="e">
        <f t="shared" si="132"/>
        <v>#DIV/0!</v>
      </c>
      <c r="H444" s="88"/>
      <c r="I444" s="88"/>
      <c r="J444" s="88"/>
      <c r="N444" s="802"/>
      <c r="O444" s="802"/>
      <c r="P444" s="802"/>
      <c r="Q444" s="802"/>
      <c r="R444" s="802"/>
      <c r="S444" s="802"/>
      <c r="T444" s="802"/>
      <c r="U444" s="802"/>
      <c r="V444" s="802"/>
      <c r="W444" s="802"/>
      <c r="X444" s="802"/>
      <c r="Y444" s="802"/>
      <c r="Z444" s="792">
        <f t="shared" si="133"/>
        <v>0</v>
      </c>
      <c r="AA444" s="792">
        <f t="shared" si="134"/>
        <v>0</v>
      </c>
    </row>
    <row r="445" spans="1:27" ht="17.100000000000001" hidden="1" customHeight="1" thickBot="1">
      <c r="A445" s="761"/>
      <c r="B445" s="762"/>
      <c r="C445" s="765"/>
      <c r="D445" s="766"/>
      <c r="E445" s="75" t="s">
        <v>96</v>
      </c>
      <c r="F445" s="60"/>
      <c r="G445" s="97" t="e">
        <f t="shared" si="132"/>
        <v>#DIV/0!</v>
      </c>
      <c r="H445" s="88"/>
      <c r="I445" s="88"/>
      <c r="J445" s="88"/>
      <c r="N445" s="802"/>
      <c r="O445" s="802"/>
      <c r="P445" s="802"/>
      <c r="Q445" s="802"/>
      <c r="R445" s="802"/>
      <c r="S445" s="802"/>
      <c r="T445" s="802"/>
      <c r="U445" s="802"/>
      <c r="V445" s="802"/>
      <c r="W445" s="802"/>
      <c r="X445" s="802"/>
      <c r="Y445" s="802"/>
      <c r="Z445" s="792">
        <f t="shared" si="133"/>
        <v>0</v>
      </c>
      <c r="AA445" s="792">
        <f t="shared" si="134"/>
        <v>0</v>
      </c>
    </row>
    <row r="446" spans="1:27" ht="17.100000000000001" customHeight="1" thickBot="1">
      <c r="A446" s="138"/>
      <c r="B446" s="1706" t="s">
        <v>1031</v>
      </c>
      <c r="C446" s="1707"/>
      <c r="D446" s="1708"/>
      <c r="E446" s="770"/>
      <c r="F446" s="250"/>
      <c r="G446" s="142"/>
      <c r="H446" s="142">
        <f>SUM(H435:H445)</f>
        <v>0</v>
      </c>
      <c r="I446" s="142">
        <f t="shared" ref="I446:J446" si="135">SUM(I435:I445)</f>
        <v>0</v>
      </c>
      <c r="J446" s="142">
        <f t="shared" si="135"/>
        <v>0</v>
      </c>
      <c r="N446" s="804">
        <v>346</v>
      </c>
      <c r="O446" s="798">
        <f>SUM(O435:O445)</f>
        <v>0</v>
      </c>
      <c r="P446" s="798">
        <f t="shared" ref="P446:Y446" si="136">SUM(P435:P445)</f>
        <v>0</v>
      </c>
      <c r="Q446" s="798">
        <f t="shared" si="136"/>
        <v>0</v>
      </c>
      <c r="R446" s="798">
        <f t="shared" si="136"/>
        <v>0</v>
      </c>
      <c r="S446" s="798">
        <f t="shared" si="136"/>
        <v>0</v>
      </c>
      <c r="T446" s="798">
        <f t="shared" si="136"/>
        <v>0</v>
      </c>
      <c r="U446" s="798">
        <f t="shared" si="136"/>
        <v>0</v>
      </c>
      <c r="V446" s="798">
        <f t="shared" si="136"/>
        <v>0</v>
      </c>
      <c r="W446" s="798">
        <f t="shared" si="136"/>
        <v>0</v>
      </c>
      <c r="X446" s="798">
        <f t="shared" si="136"/>
        <v>0</v>
      </c>
      <c r="Y446" s="798">
        <f t="shared" si="136"/>
        <v>0</v>
      </c>
      <c r="Z446" s="798">
        <f>SUM(O446:Y446)</f>
        <v>0</v>
      </c>
      <c r="AA446" s="798">
        <f>H446-Z446</f>
        <v>0</v>
      </c>
    </row>
    <row r="447" spans="1:27" ht="32.25" customHeight="1">
      <c r="A447" s="1520" t="s">
        <v>1002</v>
      </c>
      <c r="B447" s="749">
        <v>346</v>
      </c>
      <c r="C447" s="1718" t="s">
        <v>157</v>
      </c>
      <c r="D447" s="1719"/>
      <c r="E447" s="746" t="s">
        <v>117</v>
      </c>
      <c r="F447" s="747" t="s">
        <v>117</v>
      </c>
      <c r="G447" s="748" t="s">
        <v>117</v>
      </c>
      <c r="H447" s="748" t="s">
        <v>117</v>
      </c>
      <c r="I447" s="748" t="s">
        <v>117</v>
      </c>
      <c r="J447" s="748" t="s">
        <v>117</v>
      </c>
    </row>
    <row r="448" spans="1:27" ht="17.100000000000001" customHeight="1" thickBot="1">
      <c r="A448" s="761"/>
      <c r="B448" s="762"/>
      <c r="C448" s="1705"/>
      <c r="D448" s="1703"/>
      <c r="E448" s="75" t="s">
        <v>96</v>
      </c>
      <c r="F448" s="60"/>
      <c r="G448" s="97" t="e">
        <f t="shared" ref="G448:G458" si="137">H448/F448</f>
        <v>#DIV/0!</v>
      </c>
      <c r="H448" s="88"/>
      <c r="I448" s="88"/>
      <c r="J448" s="88"/>
      <c r="N448" s="802"/>
      <c r="O448" s="802"/>
      <c r="P448" s="802"/>
      <c r="Q448" s="802"/>
      <c r="R448" s="802"/>
      <c r="S448" s="802"/>
      <c r="T448" s="802"/>
      <c r="U448" s="802"/>
      <c r="V448" s="802"/>
      <c r="W448" s="802"/>
      <c r="X448" s="802"/>
      <c r="Y448" s="802"/>
      <c r="Z448" s="792">
        <f>SUM(O448:Y448)</f>
        <v>0</v>
      </c>
      <c r="AA448" s="792">
        <f>H448-Z448</f>
        <v>0</v>
      </c>
    </row>
    <row r="449" spans="1:27" ht="17.100000000000001" hidden="1" customHeight="1">
      <c r="A449" s="761"/>
      <c r="B449" s="762"/>
      <c r="C449" s="1705"/>
      <c r="D449" s="1703"/>
      <c r="E449" s="75" t="s">
        <v>96</v>
      </c>
      <c r="F449" s="60"/>
      <c r="G449" s="97" t="e">
        <f t="shared" si="137"/>
        <v>#DIV/0!</v>
      </c>
      <c r="H449" s="88"/>
      <c r="I449" s="88"/>
      <c r="J449" s="88"/>
      <c r="N449" s="802"/>
      <c r="O449" s="802"/>
      <c r="P449" s="802"/>
      <c r="Q449" s="802"/>
      <c r="R449" s="802"/>
      <c r="S449" s="802"/>
      <c r="T449" s="802"/>
      <c r="U449" s="802"/>
      <c r="V449" s="802"/>
      <c r="W449" s="802"/>
      <c r="X449" s="802"/>
      <c r="Y449" s="802"/>
      <c r="Z449" s="792">
        <f t="shared" ref="Z449:Z458" si="138">SUM(O449:Y449)</f>
        <v>0</v>
      </c>
      <c r="AA449" s="792">
        <f t="shared" ref="AA449:AA458" si="139">H449-Z449</f>
        <v>0</v>
      </c>
    </row>
    <row r="450" spans="1:27" ht="17.100000000000001" hidden="1" customHeight="1">
      <c r="A450" s="761"/>
      <c r="B450" s="762"/>
      <c r="C450" s="1705"/>
      <c r="D450" s="1703"/>
      <c r="E450" s="75" t="s">
        <v>96</v>
      </c>
      <c r="F450" s="60"/>
      <c r="G450" s="97" t="e">
        <f t="shared" si="137"/>
        <v>#DIV/0!</v>
      </c>
      <c r="H450" s="88"/>
      <c r="I450" s="88"/>
      <c r="J450" s="88"/>
      <c r="N450" s="802"/>
      <c r="O450" s="802"/>
      <c r="P450" s="802"/>
      <c r="Q450" s="802"/>
      <c r="R450" s="802"/>
      <c r="S450" s="802"/>
      <c r="T450" s="802"/>
      <c r="U450" s="802"/>
      <c r="V450" s="802"/>
      <c r="W450" s="802"/>
      <c r="X450" s="802"/>
      <c r="Y450" s="802"/>
      <c r="Z450" s="792">
        <f t="shared" si="138"/>
        <v>0</v>
      </c>
      <c r="AA450" s="792">
        <f t="shared" si="139"/>
        <v>0</v>
      </c>
    </row>
    <row r="451" spans="1:27" ht="17.100000000000001" hidden="1" customHeight="1">
      <c r="A451" s="761"/>
      <c r="B451" s="762"/>
      <c r="C451" s="1705"/>
      <c r="D451" s="1703"/>
      <c r="E451" s="75" t="s">
        <v>96</v>
      </c>
      <c r="F451" s="60"/>
      <c r="G451" s="97" t="e">
        <f t="shared" si="137"/>
        <v>#DIV/0!</v>
      </c>
      <c r="H451" s="88"/>
      <c r="I451" s="88"/>
      <c r="J451" s="88"/>
      <c r="N451" s="802"/>
      <c r="O451" s="802"/>
      <c r="P451" s="802"/>
      <c r="Q451" s="802"/>
      <c r="R451" s="802"/>
      <c r="S451" s="802"/>
      <c r="T451" s="802"/>
      <c r="U451" s="802"/>
      <c r="V451" s="802"/>
      <c r="W451" s="802"/>
      <c r="X451" s="802"/>
      <c r="Y451" s="802"/>
      <c r="Z451" s="792">
        <f t="shared" si="138"/>
        <v>0</v>
      </c>
      <c r="AA451" s="792">
        <f t="shared" si="139"/>
        <v>0</v>
      </c>
    </row>
    <row r="452" spans="1:27" ht="17.100000000000001" hidden="1" customHeight="1">
      <c r="A452" s="761"/>
      <c r="B452" s="762"/>
      <c r="C452" s="1705"/>
      <c r="D452" s="1703"/>
      <c r="E452" s="75" t="s">
        <v>96</v>
      </c>
      <c r="F452" s="60"/>
      <c r="G452" s="97" t="e">
        <f t="shared" si="137"/>
        <v>#DIV/0!</v>
      </c>
      <c r="H452" s="88"/>
      <c r="I452" s="88"/>
      <c r="J452" s="88"/>
      <c r="N452" s="802"/>
      <c r="O452" s="802"/>
      <c r="P452" s="802"/>
      <c r="Q452" s="802"/>
      <c r="R452" s="802"/>
      <c r="S452" s="802"/>
      <c r="T452" s="802"/>
      <c r="U452" s="802"/>
      <c r="V452" s="802"/>
      <c r="W452" s="802"/>
      <c r="X452" s="802"/>
      <c r="Y452" s="802"/>
      <c r="Z452" s="792">
        <f t="shared" si="138"/>
        <v>0</v>
      </c>
      <c r="AA452" s="792">
        <f t="shared" si="139"/>
        <v>0</v>
      </c>
    </row>
    <row r="453" spans="1:27" ht="17.100000000000001" hidden="1" customHeight="1">
      <c r="A453" s="761"/>
      <c r="B453" s="762"/>
      <c r="C453" s="1705"/>
      <c r="D453" s="1703"/>
      <c r="E453" s="75" t="s">
        <v>96</v>
      </c>
      <c r="F453" s="60"/>
      <c r="G453" s="97" t="e">
        <f t="shared" si="137"/>
        <v>#DIV/0!</v>
      </c>
      <c r="H453" s="88"/>
      <c r="I453" s="88"/>
      <c r="J453" s="88"/>
      <c r="N453" s="802"/>
      <c r="O453" s="802"/>
      <c r="P453" s="802"/>
      <c r="Q453" s="802"/>
      <c r="R453" s="802"/>
      <c r="S453" s="802"/>
      <c r="T453" s="802"/>
      <c r="U453" s="802"/>
      <c r="V453" s="802"/>
      <c r="W453" s="802"/>
      <c r="X453" s="802"/>
      <c r="Y453" s="802"/>
      <c r="Z453" s="792">
        <f t="shared" si="138"/>
        <v>0</v>
      </c>
      <c r="AA453" s="792">
        <f t="shared" si="139"/>
        <v>0</v>
      </c>
    </row>
    <row r="454" spans="1:27" ht="17.100000000000001" hidden="1" customHeight="1">
      <c r="A454" s="761"/>
      <c r="B454" s="762"/>
      <c r="C454" s="1705"/>
      <c r="D454" s="1703"/>
      <c r="E454" s="75" t="s">
        <v>96</v>
      </c>
      <c r="F454" s="60"/>
      <c r="G454" s="97" t="e">
        <f t="shared" si="137"/>
        <v>#DIV/0!</v>
      </c>
      <c r="H454" s="88"/>
      <c r="I454" s="88"/>
      <c r="J454" s="88"/>
      <c r="N454" s="802"/>
      <c r="O454" s="802"/>
      <c r="P454" s="802"/>
      <c r="Q454" s="802"/>
      <c r="R454" s="802"/>
      <c r="S454" s="802"/>
      <c r="T454" s="802"/>
      <c r="U454" s="802"/>
      <c r="V454" s="802"/>
      <c r="W454" s="802"/>
      <c r="X454" s="802"/>
      <c r="Y454" s="802"/>
      <c r="Z454" s="792">
        <f t="shared" si="138"/>
        <v>0</v>
      </c>
      <c r="AA454" s="792">
        <f t="shared" si="139"/>
        <v>0</v>
      </c>
    </row>
    <row r="455" spans="1:27" ht="17.100000000000001" hidden="1" customHeight="1">
      <c r="A455" s="761"/>
      <c r="B455" s="762"/>
      <c r="C455" s="1705"/>
      <c r="D455" s="1703"/>
      <c r="E455" s="75" t="s">
        <v>96</v>
      </c>
      <c r="F455" s="60"/>
      <c r="G455" s="97" t="e">
        <f t="shared" si="137"/>
        <v>#DIV/0!</v>
      </c>
      <c r="H455" s="88"/>
      <c r="I455" s="88"/>
      <c r="J455" s="88"/>
      <c r="N455" s="802"/>
      <c r="O455" s="802"/>
      <c r="P455" s="802"/>
      <c r="Q455" s="802"/>
      <c r="R455" s="802"/>
      <c r="S455" s="802"/>
      <c r="T455" s="802"/>
      <c r="U455" s="802"/>
      <c r="V455" s="802"/>
      <c r="W455" s="802"/>
      <c r="X455" s="802"/>
      <c r="Y455" s="802"/>
      <c r="Z455" s="792">
        <f t="shared" si="138"/>
        <v>0</v>
      </c>
      <c r="AA455" s="792">
        <f t="shared" si="139"/>
        <v>0</v>
      </c>
    </row>
    <row r="456" spans="1:27" ht="17.100000000000001" hidden="1" customHeight="1">
      <c r="A456" s="761"/>
      <c r="B456" s="762"/>
      <c r="C456" s="1705"/>
      <c r="D456" s="1703"/>
      <c r="E456" s="75" t="s">
        <v>96</v>
      </c>
      <c r="F456" s="60"/>
      <c r="G456" s="97" t="e">
        <f t="shared" si="137"/>
        <v>#DIV/0!</v>
      </c>
      <c r="H456" s="88"/>
      <c r="I456" s="88"/>
      <c r="J456" s="88"/>
      <c r="N456" s="802"/>
      <c r="O456" s="802"/>
      <c r="P456" s="802"/>
      <c r="Q456" s="802"/>
      <c r="R456" s="802"/>
      <c r="S456" s="802"/>
      <c r="T456" s="802"/>
      <c r="U456" s="802"/>
      <c r="V456" s="802"/>
      <c r="W456" s="802"/>
      <c r="X456" s="802"/>
      <c r="Y456" s="802"/>
      <c r="Z456" s="792">
        <f t="shared" si="138"/>
        <v>0</v>
      </c>
      <c r="AA456" s="792">
        <f t="shared" si="139"/>
        <v>0</v>
      </c>
    </row>
    <row r="457" spans="1:27" ht="17.100000000000001" hidden="1" customHeight="1">
      <c r="A457" s="761"/>
      <c r="B457" s="762"/>
      <c r="C457" s="1705"/>
      <c r="D457" s="1703"/>
      <c r="E457" s="75" t="s">
        <v>96</v>
      </c>
      <c r="F457" s="60"/>
      <c r="G457" s="97" t="e">
        <f t="shared" si="137"/>
        <v>#DIV/0!</v>
      </c>
      <c r="H457" s="88"/>
      <c r="I457" s="88"/>
      <c r="J457" s="88"/>
      <c r="N457" s="802"/>
      <c r="O457" s="802"/>
      <c r="P457" s="802"/>
      <c r="Q457" s="802"/>
      <c r="R457" s="802"/>
      <c r="S457" s="802"/>
      <c r="T457" s="802"/>
      <c r="U457" s="802"/>
      <c r="V457" s="802"/>
      <c r="W457" s="802"/>
      <c r="X457" s="802"/>
      <c r="Y457" s="802"/>
      <c r="Z457" s="792">
        <f t="shared" si="138"/>
        <v>0</v>
      </c>
      <c r="AA457" s="792">
        <f t="shared" si="139"/>
        <v>0</v>
      </c>
    </row>
    <row r="458" spans="1:27" ht="17.100000000000001" hidden="1" customHeight="1" thickBot="1">
      <c r="A458" s="761"/>
      <c r="B458" s="762"/>
      <c r="C458" s="765"/>
      <c r="D458" s="766"/>
      <c r="E458" s="75" t="s">
        <v>96</v>
      </c>
      <c r="F458" s="60"/>
      <c r="G458" s="97" t="e">
        <f t="shared" si="137"/>
        <v>#DIV/0!</v>
      </c>
      <c r="H458" s="88"/>
      <c r="I458" s="88"/>
      <c r="J458" s="88"/>
      <c r="N458" s="802"/>
      <c r="O458" s="802"/>
      <c r="P458" s="802"/>
      <c r="Q458" s="802"/>
      <c r="R458" s="802"/>
      <c r="S458" s="802"/>
      <c r="T458" s="802"/>
      <c r="U458" s="802"/>
      <c r="V458" s="802"/>
      <c r="W458" s="802"/>
      <c r="X458" s="802"/>
      <c r="Y458" s="802"/>
      <c r="Z458" s="792">
        <f t="shared" si="138"/>
        <v>0</v>
      </c>
      <c r="AA458" s="792">
        <f t="shared" si="139"/>
        <v>0</v>
      </c>
    </row>
    <row r="459" spans="1:27" ht="17.100000000000001" customHeight="1" thickBot="1">
      <c r="A459" s="138"/>
      <c r="B459" s="1706" t="s">
        <v>1032</v>
      </c>
      <c r="C459" s="1707"/>
      <c r="D459" s="1708"/>
      <c r="E459" s="770"/>
      <c r="F459" s="250"/>
      <c r="G459" s="142"/>
      <c r="H459" s="142">
        <f>SUM(H448:H458)</f>
        <v>0</v>
      </c>
      <c r="I459" s="142">
        <f t="shared" ref="I459:J459" si="140">SUM(I448:I458)</f>
        <v>0</v>
      </c>
      <c r="J459" s="142">
        <f t="shared" si="140"/>
        <v>0</v>
      </c>
      <c r="N459" s="804">
        <v>346</v>
      </c>
      <c r="O459" s="798">
        <f>SUM(O448:O458)</f>
        <v>0</v>
      </c>
      <c r="P459" s="798">
        <f t="shared" ref="P459:Y459" si="141">SUM(P448:P458)</f>
        <v>0</v>
      </c>
      <c r="Q459" s="798">
        <f t="shared" si="141"/>
        <v>0</v>
      </c>
      <c r="R459" s="798">
        <f t="shared" si="141"/>
        <v>0</v>
      </c>
      <c r="S459" s="798">
        <f t="shared" si="141"/>
        <v>0</v>
      </c>
      <c r="T459" s="798">
        <f t="shared" si="141"/>
        <v>0</v>
      </c>
      <c r="U459" s="798">
        <f t="shared" si="141"/>
        <v>0</v>
      </c>
      <c r="V459" s="798">
        <f t="shared" si="141"/>
        <v>0</v>
      </c>
      <c r="W459" s="798">
        <f t="shared" si="141"/>
        <v>0</v>
      </c>
      <c r="X459" s="798">
        <f t="shared" si="141"/>
        <v>0</v>
      </c>
      <c r="Y459" s="798">
        <f t="shared" si="141"/>
        <v>0</v>
      </c>
      <c r="Z459" s="798">
        <f>SUM(O459:Y459)</f>
        <v>0</v>
      </c>
      <c r="AA459" s="798">
        <f>H459-Z459</f>
        <v>0</v>
      </c>
    </row>
    <row r="460" spans="1:27" ht="17.100000000000001" customHeight="1" thickBot="1">
      <c r="A460" s="1427"/>
      <c r="B460" s="2047" t="s">
        <v>612</v>
      </c>
      <c r="C460" s="2048"/>
      <c r="D460" s="2049"/>
      <c r="E460" s="1428"/>
      <c r="F460" s="1429"/>
      <c r="G460" s="1302"/>
      <c r="H460" s="1302">
        <f>H410+H433+H446+H459</f>
        <v>0</v>
      </c>
      <c r="I460" s="1302">
        <f t="shared" ref="I460:J460" si="142">I410+I433+I446+I459</f>
        <v>0</v>
      </c>
      <c r="J460" s="1302">
        <f t="shared" si="142"/>
        <v>0</v>
      </c>
      <c r="N460" s="795" t="s">
        <v>621</v>
      </c>
      <c r="O460" s="796">
        <f>O410+O433+O446+O459</f>
        <v>0</v>
      </c>
      <c r="P460" s="796">
        <f t="shared" ref="P460:Y460" si="143">P410+P433+P446+P459</f>
        <v>0</v>
      </c>
      <c r="Q460" s="796">
        <f t="shared" si="143"/>
        <v>0</v>
      </c>
      <c r="R460" s="796">
        <f t="shared" si="143"/>
        <v>0</v>
      </c>
      <c r="S460" s="796">
        <f t="shared" si="143"/>
        <v>0</v>
      </c>
      <c r="T460" s="796">
        <f t="shared" si="143"/>
        <v>0</v>
      </c>
      <c r="U460" s="796">
        <f t="shared" si="143"/>
        <v>0</v>
      </c>
      <c r="V460" s="796">
        <f t="shared" si="143"/>
        <v>0</v>
      </c>
      <c r="W460" s="796">
        <f t="shared" si="143"/>
        <v>0</v>
      </c>
      <c r="X460" s="796">
        <f t="shared" si="143"/>
        <v>0</v>
      </c>
      <c r="Y460" s="796">
        <f t="shared" si="143"/>
        <v>0</v>
      </c>
      <c r="Z460" s="796">
        <f>SUM(O460:Y460)</f>
        <v>0</v>
      </c>
      <c r="AA460" s="796">
        <f>H460-Z460</f>
        <v>0</v>
      </c>
    </row>
    <row r="461" spans="1:27" ht="17.100000000000001" hidden="1" customHeight="1">
      <c r="A461" s="125">
        <v>4</v>
      </c>
      <c r="B461" s="618">
        <v>341</v>
      </c>
      <c r="C461" s="1938" t="s">
        <v>160</v>
      </c>
      <c r="D461" s="1939"/>
      <c r="E461" s="741" t="s">
        <v>117</v>
      </c>
      <c r="F461" s="303" t="s">
        <v>117</v>
      </c>
      <c r="G461" s="742" t="s">
        <v>117</v>
      </c>
      <c r="H461" s="742" t="s">
        <v>117</v>
      </c>
      <c r="I461" s="742" t="s">
        <v>117</v>
      </c>
      <c r="J461" s="742" t="s">
        <v>117</v>
      </c>
    </row>
    <row r="462" spans="1:27" ht="18" hidden="1" customHeight="1">
      <c r="A462" s="761"/>
      <c r="B462" s="762"/>
      <c r="C462" s="1705"/>
      <c r="D462" s="1703"/>
      <c r="E462" s="75" t="s">
        <v>96</v>
      </c>
      <c r="F462" s="90"/>
      <c r="G462" s="124" t="e">
        <f t="shared" ref="G462" si="144">H462/F462</f>
        <v>#DIV/0!</v>
      </c>
      <c r="H462" s="56"/>
      <c r="I462" s="56"/>
      <c r="J462" s="56"/>
      <c r="N462" s="802"/>
      <c r="O462" s="802"/>
      <c r="P462" s="802"/>
      <c r="Q462" s="802"/>
      <c r="R462" s="802"/>
      <c r="S462" s="802"/>
      <c r="T462" s="802"/>
      <c r="U462" s="802"/>
      <c r="V462" s="802"/>
      <c r="W462" s="802"/>
      <c r="X462" s="802"/>
      <c r="Y462" s="802"/>
      <c r="Z462" s="792">
        <f>SUM(O462:Y462)</f>
        <v>0</v>
      </c>
      <c r="AA462" s="792">
        <f>H462-Z462</f>
        <v>0</v>
      </c>
    </row>
    <row r="463" spans="1:27" ht="17.100000000000001" hidden="1" customHeight="1">
      <c r="A463" s="761"/>
      <c r="B463" s="762"/>
      <c r="C463" s="1705"/>
      <c r="D463" s="1703"/>
      <c r="E463" s="75" t="s">
        <v>96</v>
      </c>
      <c r="F463" s="90"/>
      <c r="G463" s="124" t="e">
        <f t="shared" ref="G463:G468" si="145">H463/F463</f>
        <v>#DIV/0!</v>
      </c>
      <c r="H463" s="56"/>
      <c r="I463" s="56"/>
      <c r="J463" s="56"/>
      <c r="N463" s="802"/>
      <c r="O463" s="802"/>
      <c r="P463" s="802"/>
      <c r="Q463" s="802"/>
      <c r="R463" s="802"/>
      <c r="S463" s="802"/>
      <c r="T463" s="802"/>
      <c r="U463" s="802"/>
      <c r="V463" s="802"/>
      <c r="W463" s="802"/>
      <c r="X463" s="802"/>
      <c r="Y463" s="802"/>
      <c r="Z463" s="792">
        <f t="shared" ref="Z463:Z468" si="146">SUM(O463:Y463)</f>
        <v>0</v>
      </c>
      <c r="AA463" s="792">
        <f t="shared" ref="AA463:AA468" si="147">H463-Z463</f>
        <v>0</v>
      </c>
    </row>
    <row r="464" spans="1:27" ht="17.100000000000001" hidden="1" customHeight="1">
      <c r="A464" s="761"/>
      <c r="B464" s="762"/>
      <c r="C464" s="1705"/>
      <c r="D464" s="1703"/>
      <c r="E464" s="75" t="s">
        <v>96</v>
      </c>
      <c r="F464" s="90"/>
      <c r="G464" s="97" t="e">
        <f t="shared" si="145"/>
        <v>#DIV/0!</v>
      </c>
      <c r="H464" s="56"/>
      <c r="I464" s="56"/>
      <c r="J464" s="56"/>
      <c r="N464" s="802"/>
      <c r="O464" s="802"/>
      <c r="P464" s="802"/>
      <c r="Q464" s="802"/>
      <c r="R464" s="802"/>
      <c r="S464" s="802"/>
      <c r="T464" s="802"/>
      <c r="U464" s="802"/>
      <c r="V464" s="802"/>
      <c r="W464" s="802"/>
      <c r="X464" s="802"/>
      <c r="Y464" s="802"/>
      <c r="Z464" s="792">
        <f t="shared" si="146"/>
        <v>0</v>
      </c>
      <c r="AA464" s="792">
        <f t="shared" si="147"/>
        <v>0</v>
      </c>
    </row>
    <row r="465" spans="1:27" ht="17.100000000000001" hidden="1" customHeight="1">
      <c r="A465" s="761"/>
      <c r="B465" s="762"/>
      <c r="C465" s="1705"/>
      <c r="D465" s="1703"/>
      <c r="E465" s="75" t="s">
        <v>96</v>
      </c>
      <c r="F465" s="60"/>
      <c r="G465" s="97" t="e">
        <f t="shared" si="145"/>
        <v>#DIV/0!</v>
      </c>
      <c r="H465" s="56"/>
      <c r="I465" s="56"/>
      <c r="J465" s="56"/>
      <c r="N465" s="802"/>
      <c r="O465" s="802"/>
      <c r="P465" s="802"/>
      <c r="Q465" s="802"/>
      <c r="R465" s="802"/>
      <c r="S465" s="802"/>
      <c r="T465" s="802"/>
      <c r="U465" s="802"/>
      <c r="V465" s="802"/>
      <c r="W465" s="802"/>
      <c r="X465" s="802"/>
      <c r="Y465" s="802"/>
      <c r="Z465" s="792">
        <f t="shared" si="146"/>
        <v>0</v>
      </c>
      <c r="AA465" s="792">
        <f t="shared" si="147"/>
        <v>0</v>
      </c>
    </row>
    <row r="466" spans="1:27" ht="17.100000000000001" hidden="1" customHeight="1">
      <c r="A466" s="761"/>
      <c r="B466" s="762"/>
      <c r="C466" s="1705"/>
      <c r="D466" s="1703"/>
      <c r="E466" s="75" t="s">
        <v>96</v>
      </c>
      <c r="F466" s="60"/>
      <c r="G466" s="97" t="e">
        <f t="shared" si="145"/>
        <v>#DIV/0!</v>
      </c>
      <c r="H466" s="56"/>
      <c r="I466" s="56"/>
      <c r="J466" s="56"/>
      <c r="N466" s="802"/>
      <c r="O466" s="802"/>
      <c r="P466" s="802"/>
      <c r="Q466" s="802"/>
      <c r="R466" s="802"/>
      <c r="S466" s="802"/>
      <c r="T466" s="802"/>
      <c r="U466" s="802"/>
      <c r="V466" s="802"/>
      <c r="W466" s="802"/>
      <c r="X466" s="802"/>
      <c r="Y466" s="802"/>
      <c r="Z466" s="792">
        <f t="shared" si="146"/>
        <v>0</v>
      </c>
      <c r="AA466" s="792">
        <f t="shared" si="147"/>
        <v>0</v>
      </c>
    </row>
    <row r="467" spans="1:27" ht="17.100000000000001" hidden="1" customHeight="1">
      <c r="A467" s="761"/>
      <c r="B467" s="762"/>
      <c r="C467" s="1705"/>
      <c r="D467" s="1703"/>
      <c r="E467" s="75" t="s">
        <v>96</v>
      </c>
      <c r="F467" s="60"/>
      <c r="G467" s="97" t="e">
        <f t="shared" si="145"/>
        <v>#DIV/0!</v>
      </c>
      <c r="H467" s="56"/>
      <c r="I467" s="56"/>
      <c r="J467" s="56"/>
      <c r="N467" s="802"/>
      <c r="O467" s="802"/>
      <c r="P467" s="802"/>
      <c r="Q467" s="802"/>
      <c r="R467" s="802"/>
      <c r="S467" s="802"/>
      <c r="T467" s="802"/>
      <c r="U467" s="802"/>
      <c r="V467" s="802"/>
      <c r="W467" s="802"/>
      <c r="X467" s="802"/>
      <c r="Y467" s="802"/>
      <c r="Z467" s="792">
        <f t="shared" si="146"/>
        <v>0</v>
      </c>
      <c r="AA467" s="792">
        <f t="shared" si="147"/>
        <v>0</v>
      </c>
    </row>
    <row r="468" spans="1:27" ht="17.100000000000001" hidden="1" customHeight="1" thickBot="1">
      <c r="A468" s="761"/>
      <c r="B468" s="762"/>
      <c r="C468" s="1705"/>
      <c r="D468" s="1703"/>
      <c r="E468" s="75" t="s">
        <v>96</v>
      </c>
      <c r="F468" s="60"/>
      <c r="G468" s="97" t="e">
        <f t="shared" si="145"/>
        <v>#DIV/0!</v>
      </c>
      <c r="H468" s="56"/>
      <c r="I468" s="56"/>
      <c r="J468" s="56"/>
      <c r="N468" s="802"/>
      <c r="O468" s="802"/>
      <c r="P468" s="802"/>
      <c r="Q468" s="802"/>
      <c r="R468" s="802"/>
      <c r="S468" s="802"/>
      <c r="T468" s="802"/>
      <c r="U468" s="802"/>
      <c r="V468" s="802"/>
      <c r="W468" s="802"/>
      <c r="X468" s="802"/>
      <c r="Y468" s="802"/>
      <c r="Z468" s="792">
        <f t="shared" si="146"/>
        <v>0</v>
      </c>
      <c r="AA468" s="792">
        <f t="shared" si="147"/>
        <v>0</v>
      </c>
    </row>
    <row r="469" spans="1:27" ht="17.100000000000001" hidden="1" customHeight="1" thickBot="1">
      <c r="A469" s="138"/>
      <c r="B469" s="1706" t="s">
        <v>615</v>
      </c>
      <c r="C469" s="1707"/>
      <c r="D469" s="1708"/>
      <c r="E469" s="770"/>
      <c r="F469" s="250"/>
      <c r="G469" s="142"/>
      <c r="H469" s="142">
        <f>SUM(H462:H468)</f>
        <v>0</v>
      </c>
      <c r="I469" s="142">
        <f t="shared" ref="I469:J469" si="148">SUM(I462:I468)</f>
        <v>0</v>
      </c>
      <c r="J469" s="142">
        <f t="shared" si="148"/>
        <v>0</v>
      </c>
      <c r="N469" s="804">
        <v>341</v>
      </c>
      <c r="O469" s="798">
        <f t="shared" ref="O469:Y469" si="149">SUM(O463:O468)</f>
        <v>0</v>
      </c>
      <c r="P469" s="798">
        <f t="shared" si="149"/>
        <v>0</v>
      </c>
      <c r="Q469" s="798">
        <f t="shared" si="149"/>
        <v>0</v>
      </c>
      <c r="R469" s="798">
        <f t="shared" si="149"/>
        <v>0</v>
      </c>
      <c r="S469" s="798">
        <f t="shared" si="149"/>
        <v>0</v>
      </c>
      <c r="T469" s="798">
        <f t="shared" si="149"/>
        <v>0</v>
      </c>
      <c r="U469" s="798">
        <f t="shared" si="149"/>
        <v>0</v>
      </c>
      <c r="V469" s="798">
        <f t="shared" si="149"/>
        <v>0</v>
      </c>
      <c r="W469" s="798">
        <f t="shared" si="149"/>
        <v>0</v>
      </c>
      <c r="X469" s="798">
        <f t="shared" si="149"/>
        <v>0</v>
      </c>
      <c r="Y469" s="798">
        <f t="shared" si="149"/>
        <v>0</v>
      </c>
      <c r="Z469" s="798">
        <f>SUM(O469:Y469)</f>
        <v>0</v>
      </c>
      <c r="AA469" s="798">
        <f>H469-Z469</f>
        <v>0</v>
      </c>
    </row>
    <row r="470" spans="1:27" ht="17.100000000000001" hidden="1" customHeight="1">
      <c r="A470" s="125">
        <v>5</v>
      </c>
      <c r="B470" s="618">
        <v>342</v>
      </c>
      <c r="C470" s="1938" t="s">
        <v>613</v>
      </c>
      <c r="D470" s="1939"/>
      <c r="E470" s="741" t="s">
        <v>117</v>
      </c>
      <c r="F470" s="303" t="s">
        <v>117</v>
      </c>
      <c r="G470" s="742" t="s">
        <v>117</v>
      </c>
      <c r="H470" s="742" t="s">
        <v>117</v>
      </c>
      <c r="I470" s="742" t="s">
        <v>117</v>
      </c>
      <c r="J470" s="742" t="s">
        <v>117</v>
      </c>
    </row>
    <row r="471" spans="1:27" ht="18" hidden="1" customHeight="1">
      <c r="A471" s="761"/>
      <c r="B471" s="762"/>
      <c r="C471" s="1724"/>
      <c r="D471" s="1725"/>
      <c r="E471" s="318" t="s">
        <v>93</v>
      </c>
      <c r="F471" s="805"/>
      <c r="G471" s="392"/>
      <c r="H471" s="56"/>
      <c r="I471" s="56"/>
      <c r="J471" s="56"/>
      <c r="N471" s="802"/>
      <c r="O471" s="802"/>
      <c r="P471" s="802"/>
      <c r="Q471" s="802"/>
      <c r="R471" s="802"/>
      <c r="S471" s="802"/>
      <c r="T471" s="802"/>
      <c r="U471" s="802"/>
      <c r="V471" s="802"/>
      <c r="W471" s="802"/>
      <c r="X471" s="802"/>
      <c r="Y471" s="802"/>
      <c r="Z471" s="792">
        <f t="shared" ref="Z471" si="150">SUM(O471:Y471)</f>
        <v>0</v>
      </c>
      <c r="AA471" s="792">
        <f t="shared" ref="AA471" si="151">H471-Z471</f>
        <v>0</v>
      </c>
    </row>
    <row r="472" spans="1:27" ht="18" hidden="1" customHeight="1">
      <c r="A472" s="761"/>
      <c r="B472" s="762"/>
      <c r="C472" s="1724"/>
      <c r="D472" s="1725"/>
      <c r="E472" s="318" t="s">
        <v>93</v>
      </c>
      <c r="F472" s="805"/>
      <c r="G472" s="392"/>
      <c r="H472" s="56"/>
      <c r="I472" s="56"/>
      <c r="J472" s="56"/>
      <c r="N472" s="802"/>
      <c r="O472" s="802"/>
      <c r="P472" s="802"/>
      <c r="Q472" s="802"/>
      <c r="R472" s="802"/>
      <c r="S472" s="802"/>
      <c r="T472" s="802"/>
      <c r="U472" s="802"/>
      <c r="V472" s="802"/>
      <c r="W472" s="802"/>
      <c r="X472" s="802"/>
      <c r="Y472" s="802"/>
      <c r="Z472" s="792">
        <f t="shared" ref="Z472:Z473" si="152">SUM(O472:Y472)</f>
        <v>0</v>
      </c>
      <c r="AA472" s="792">
        <f t="shared" ref="AA472:AA473" si="153">H472-Z472</f>
        <v>0</v>
      </c>
    </row>
    <row r="473" spans="1:27" ht="18" hidden="1" customHeight="1" thickBot="1">
      <c r="A473" s="761"/>
      <c r="B473" s="762"/>
      <c r="C473" s="2053"/>
      <c r="D473" s="2054"/>
      <c r="E473" s="318" t="s">
        <v>93</v>
      </c>
      <c r="F473" s="315"/>
      <c r="G473" s="393"/>
      <c r="H473" s="56"/>
      <c r="I473" s="56"/>
      <c r="J473" s="56"/>
      <c r="N473" s="802"/>
      <c r="O473" s="802"/>
      <c r="P473" s="802"/>
      <c r="Q473" s="802"/>
      <c r="R473" s="802"/>
      <c r="S473" s="802"/>
      <c r="T473" s="802"/>
      <c r="U473" s="802"/>
      <c r="V473" s="802"/>
      <c r="W473" s="802"/>
      <c r="X473" s="802"/>
      <c r="Y473" s="802"/>
      <c r="Z473" s="792">
        <f t="shared" si="152"/>
        <v>0</v>
      </c>
      <c r="AA473" s="792">
        <f t="shared" si="153"/>
        <v>0</v>
      </c>
    </row>
    <row r="474" spans="1:27" ht="17.100000000000001" hidden="1" customHeight="1" thickBot="1">
      <c r="A474" s="138"/>
      <c r="B474" s="1706" t="s">
        <v>616</v>
      </c>
      <c r="C474" s="1707"/>
      <c r="D474" s="1708"/>
      <c r="E474" s="770"/>
      <c r="F474" s="250"/>
      <c r="G474" s="142"/>
      <c r="H474" s="142">
        <f>H471</f>
        <v>0</v>
      </c>
      <c r="I474" s="142">
        <f t="shared" ref="I474:J474" si="154">I471</f>
        <v>0</v>
      </c>
      <c r="J474" s="142">
        <f t="shared" si="154"/>
        <v>0</v>
      </c>
      <c r="N474" s="804">
        <v>342</v>
      </c>
      <c r="O474" s="798">
        <f t="shared" ref="O474:Y474" si="155">SUM(O468:O473)</f>
        <v>0</v>
      </c>
      <c r="P474" s="798">
        <f t="shared" si="155"/>
        <v>0</v>
      </c>
      <c r="Q474" s="798">
        <f t="shared" si="155"/>
        <v>0</v>
      </c>
      <c r="R474" s="798">
        <f t="shared" si="155"/>
        <v>0</v>
      </c>
      <c r="S474" s="798">
        <f t="shared" si="155"/>
        <v>0</v>
      </c>
      <c r="T474" s="798">
        <f t="shared" si="155"/>
        <v>0</v>
      </c>
      <c r="U474" s="798">
        <f t="shared" si="155"/>
        <v>0</v>
      </c>
      <c r="V474" s="798">
        <f t="shared" si="155"/>
        <v>0</v>
      </c>
      <c r="W474" s="798">
        <f t="shared" si="155"/>
        <v>0</v>
      </c>
      <c r="X474" s="798">
        <f t="shared" si="155"/>
        <v>0</v>
      </c>
      <c r="Y474" s="798">
        <f t="shared" si="155"/>
        <v>0</v>
      </c>
      <c r="Z474" s="798">
        <f>SUM(O474:Y474)</f>
        <v>0</v>
      </c>
      <c r="AA474" s="798">
        <f>H474-Z474</f>
        <v>0</v>
      </c>
    </row>
    <row r="475" spans="1:27" ht="20.399999999999999" customHeight="1" thickBot="1">
      <c r="A475" s="1770" t="s">
        <v>979</v>
      </c>
      <c r="B475" s="1771"/>
      <c r="C475" s="1771"/>
      <c r="D475" s="1771"/>
      <c r="E475" s="1771"/>
      <c r="F475" s="1771"/>
      <c r="G475" s="1772"/>
      <c r="H475" s="251">
        <f>H382+H394+H460+H469+H474</f>
        <v>0</v>
      </c>
      <c r="I475" s="251">
        <f>I382+I394+I460+I469+I474</f>
        <v>0</v>
      </c>
      <c r="J475" s="251">
        <f>J382+J394+J460+J469+J474</f>
        <v>0</v>
      </c>
      <c r="N475" s="795" t="s">
        <v>622</v>
      </c>
      <c r="O475" s="796">
        <f>O382+O394+O460+O469+O474</f>
        <v>0</v>
      </c>
      <c r="P475" s="796">
        <f t="shared" ref="P475:Y475" si="156">P382+P394+P460+P469+P474</f>
        <v>0</v>
      </c>
      <c r="Q475" s="796">
        <f t="shared" si="156"/>
        <v>0</v>
      </c>
      <c r="R475" s="796">
        <f t="shared" si="156"/>
        <v>0</v>
      </c>
      <c r="S475" s="796">
        <f t="shared" si="156"/>
        <v>0</v>
      </c>
      <c r="T475" s="796">
        <f t="shared" si="156"/>
        <v>0</v>
      </c>
      <c r="U475" s="796">
        <f t="shared" si="156"/>
        <v>0</v>
      </c>
      <c r="V475" s="796">
        <f t="shared" si="156"/>
        <v>0</v>
      </c>
      <c r="W475" s="796">
        <f t="shared" si="156"/>
        <v>0</v>
      </c>
      <c r="X475" s="796">
        <f t="shared" si="156"/>
        <v>0</v>
      </c>
      <c r="Y475" s="796">
        <f t="shared" si="156"/>
        <v>0</v>
      </c>
      <c r="Z475" s="796">
        <f>SUM(O475:Y475)</f>
        <v>0</v>
      </c>
      <c r="AA475" s="796">
        <f>H475-Z475</f>
        <v>0</v>
      </c>
    </row>
    <row r="476" spans="1:27" ht="19.5" customHeight="1">
      <c r="A476" s="1947" t="s">
        <v>693</v>
      </c>
      <c r="B476" s="1948"/>
      <c r="C476" s="1948"/>
      <c r="D476" s="1948"/>
      <c r="E476" s="1948"/>
      <c r="F476" s="1948"/>
      <c r="G476" s="1949"/>
      <c r="H476" s="938">
        <f>H469</f>
        <v>0</v>
      </c>
      <c r="I476" s="938">
        <f t="shared" ref="I476:J476" si="157">I469</f>
        <v>0</v>
      </c>
      <c r="J476" s="938">
        <f t="shared" si="157"/>
        <v>0</v>
      </c>
      <c r="N476" s="1223"/>
      <c r="O476" s="1223"/>
      <c r="P476" s="1223"/>
      <c r="Q476" s="1223"/>
      <c r="R476" s="1223"/>
      <c r="S476" s="1223"/>
      <c r="T476" s="1223"/>
      <c r="U476" s="1223"/>
      <c r="V476" s="1223"/>
      <c r="W476" s="1223"/>
      <c r="X476" s="1223"/>
      <c r="Y476" s="1223"/>
      <c r="Z476" s="1223"/>
      <c r="AA476" s="1223"/>
    </row>
    <row r="477" spans="1:27" ht="19.5" hidden="1" customHeight="1">
      <c r="A477" s="1947" t="s">
        <v>863</v>
      </c>
      <c r="B477" s="1948"/>
      <c r="C477" s="1948"/>
      <c r="D477" s="1948"/>
      <c r="E477" s="1948"/>
      <c r="F477" s="1948"/>
      <c r="G477" s="1949"/>
      <c r="H477" s="938">
        <f>H474</f>
        <v>0</v>
      </c>
      <c r="I477" s="938">
        <f t="shared" ref="I477:J477" si="158">I474</f>
        <v>0</v>
      </c>
      <c r="J477" s="938">
        <f t="shared" si="158"/>
        <v>0</v>
      </c>
      <c r="N477" s="1223"/>
      <c r="O477" s="1223"/>
      <c r="P477" s="1223"/>
      <c r="Q477" s="1223"/>
      <c r="R477" s="1223"/>
      <c r="S477" s="1223"/>
      <c r="T477" s="1223"/>
      <c r="U477" s="1223"/>
      <c r="V477" s="1223"/>
      <c r="W477" s="1223"/>
      <c r="X477" s="1223"/>
      <c r="Y477" s="1223"/>
      <c r="Z477" s="1223"/>
      <c r="AA477" s="1223"/>
    </row>
    <row r="478" spans="1:27" ht="19.5" customHeight="1">
      <c r="A478" s="1947" t="s">
        <v>978</v>
      </c>
      <c r="B478" s="1948"/>
      <c r="C478" s="1948"/>
      <c r="D478" s="1948"/>
      <c r="E478" s="1948"/>
      <c r="F478" s="1948"/>
      <c r="G478" s="1949"/>
      <c r="H478" s="938">
        <f>H382</f>
        <v>0</v>
      </c>
      <c r="I478" s="938">
        <f t="shared" ref="I478:J478" si="159">I382</f>
        <v>0</v>
      </c>
      <c r="J478" s="938">
        <f t="shared" si="159"/>
        <v>0</v>
      </c>
      <c r="N478" s="1223"/>
      <c r="O478" s="1223"/>
      <c r="P478" s="1223"/>
      <c r="Q478" s="1223"/>
      <c r="R478" s="1223"/>
      <c r="S478" s="1223"/>
      <c r="T478" s="1223"/>
      <c r="U478" s="1223"/>
      <c r="V478" s="1223"/>
      <c r="W478" s="1223"/>
      <c r="X478" s="1223"/>
      <c r="Y478" s="1223"/>
      <c r="Z478" s="1223"/>
      <c r="AA478" s="1223"/>
    </row>
    <row r="479" spans="1:27" ht="19.5" customHeight="1">
      <c r="A479" s="1947" t="s">
        <v>691</v>
      </c>
      <c r="B479" s="1948"/>
      <c r="C479" s="1948"/>
      <c r="D479" s="1948"/>
      <c r="E479" s="1948"/>
      <c r="F479" s="1948"/>
      <c r="G479" s="1949"/>
      <c r="H479" s="938">
        <f>H394</f>
        <v>0</v>
      </c>
      <c r="I479" s="938">
        <f t="shared" ref="I479:J479" si="160">I394</f>
        <v>0</v>
      </c>
      <c r="J479" s="938">
        <f t="shared" si="160"/>
        <v>0</v>
      </c>
      <c r="N479" s="1223"/>
      <c r="O479" s="1223"/>
      <c r="P479" s="1223"/>
      <c r="Q479" s="1223"/>
      <c r="R479" s="1223"/>
      <c r="S479" s="1223"/>
      <c r="T479" s="1223"/>
      <c r="U479" s="1223"/>
      <c r="V479" s="1223"/>
      <c r="W479" s="1223"/>
      <c r="X479" s="1223"/>
      <c r="Y479" s="1223"/>
      <c r="Z479" s="1223"/>
      <c r="AA479" s="1223"/>
    </row>
    <row r="480" spans="1:27" ht="19.5" customHeight="1">
      <c r="A480" s="1947" t="s">
        <v>692</v>
      </c>
      <c r="B480" s="1948"/>
      <c r="C480" s="1948"/>
      <c r="D480" s="1948"/>
      <c r="E480" s="1948"/>
      <c r="F480" s="1948"/>
      <c r="G480" s="1949"/>
      <c r="H480" s="938">
        <f>H460</f>
        <v>0</v>
      </c>
      <c r="I480" s="938">
        <f t="shared" ref="I480:J480" si="161">I460</f>
        <v>0</v>
      </c>
      <c r="J480" s="938">
        <f t="shared" si="161"/>
        <v>0</v>
      </c>
      <c r="N480" s="1223"/>
      <c r="O480" s="1223"/>
      <c r="P480" s="1223"/>
      <c r="Q480" s="1223"/>
      <c r="R480" s="1223"/>
      <c r="S480" s="1223"/>
      <c r="T480" s="1223"/>
      <c r="U480" s="1223"/>
      <c r="V480" s="1223"/>
      <c r="W480" s="1223"/>
      <c r="X480" s="1223"/>
      <c r="Y480" s="1223"/>
      <c r="Z480" s="1223"/>
      <c r="AA480" s="1223"/>
    </row>
    <row r="481" spans="1:27" ht="19.5" hidden="1" customHeight="1">
      <c r="A481" s="1947" t="s">
        <v>838</v>
      </c>
      <c r="B481" s="1948"/>
      <c r="C481" s="1948"/>
      <c r="D481" s="1948"/>
      <c r="E481" s="1948"/>
      <c r="F481" s="1948"/>
      <c r="G481" s="1949"/>
      <c r="H481" s="938"/>
      <c r="I481" s="938"/>
      <c r="J481" s="938"/>
      <c r="N481" s="1223"/>
      <c r="O481" s="1223"/>
      <c r="P481" s="1223"/>
      <c r="Q481" s="1223"/>
      <c r="R481" s="1223"/>
      <c r="S481" s="1223"/>
      <c r="T481" s="1223"/>
      <c r="U481" s="1223"/>
      <c r="V481" s="1223"/>
      <c r="W481" s="1223"/>
      <c r="X481" s="1223"/>
      <c r="Y481" s="1223"/>
      <c r="Z481" s="1223"/>
      <c r="AA481" s="1223"/>
    </row>
    <row r="482" spans="1:27" ht="19.5" hidden="1" customHeight="1">
      <c r="A482" s="1947" t="s">
        <v>972</v>
      </c>
      <c r="B482" s="1948"/>
      <c r="C482" s="1948"/>
      <c r="D482" s="1948"/>
      <c r="E482" s="1948"/>
      <c r="F482" s="1948"/>
      <c r="G482" s="1949"/>
      <c r="H482" s="938"/>
      <c r="I482" s="938"/>
      <c r="J482" s="938"/>
      <c r="N482" s="1223"/>
      <c r="O482" s="1223"/>
      <c r="P482" s="1223"/>
      <c r="Q482" s="1223"/>
      <c r="R482" s="1223"/>
      <c r="S482" s="1223"/>
      <c r="T482" s="1223"/>
      <c r="U482" s="1223"/>
      <c r="V482" s="1223"/>
      <c r="W482" s="1223"/>
      <c r="X482" s="1223"/>
      <c r="Y482" s="1223"/>
      <c r="Z482" s="1223"/>
      <c r="AA482" s="1223"/>
    </row>
    <row r="483" spans="1:27" ht="19.5" customHeight="1">
      <c r="A483" s="2050" t="s">
        <v>38</v>
      </c>
      <c r="B483" s="2051"/>
      <c r="C483" s="2051"/>
      <c r="D483" s="2051"/>
      <c r="E483" s="2051"/>
      <c r="F483" s="2051"/>
      <c r="G483" s="2052"/>
      <c r="H483" s="555">
        <f>H124</f>
        <v>0</v>
      </c>
      <c r="I483" s="555">
        <f t="shared" ref="I483:J483" si="162">I124</f>
        <v>0</v>
      </c>
      <c r="J483" s="555">
        <f t="shared" si="162"/>
        <v>0</v>
      </c>
      <c r="N483" s="1223"/>
      <c r="O483" s="1223"/>
      <c r="P483" s="1223"/>
      <c r="Q483" s="1223"/>
      <c r="R483" s="1223"/>
      <c r="S483" s="1223"/>
      <c r="T483" s="1223"/>
      <c r="U483" s="1223"/>
      <c r="V483" s="1223"/>
      <c r="W483" s="1223"/>
      <c r="X483" s="1223"/>
      <c r="Y483" s="1223"/>
      <c r="Z483" s="1223"/>
      <c r="AA483" s="1223"/>
    </row>
    <row r="484" spans="1:27" ht="19.5" customHeight="1">
      <c r="A484" s="2050" t="s">
        <v>75</v>
      </c>
      <c r="B484" s="2051"/>
      <c r="C484" s="2051"/>
      <c r="D484" s="2051"/>
      <c r="E484" s="2051"/>
      <c r="F484" s="2051"/>
      <c r="G484" s="2052"/>
      <c r="H484" s="555">
        <f>H156+H165+H175+H183+H245+H281+H294+H360+H475</f>
        <v>21364.5</v>
      </c>
      <c r="I484" s="555">
        <f>I156+I165+I175+I183+I245+I281+I294+I360+I475</f>
        <v>0</v>
      </c>
      <c r="J484" s="555">
        <f>J156+J165+J175+J183+J245+J281+J294+J360+J475</f>
        <v>0</v>
      </c>
    </row>
    <row r="485" spans="1:27" ht="23.1" customHeight="1">
      <c r="A485" s="2044" t="s">
        <v>404</v>
      </c>
      <c r="B485" s="2045"/>
      <c r="C485" s="2045"/>
      <c r="D485" s="2045"/>
      <c r="E485" s="2045"/>
      <c r="F485" s="2045"/>
      <c r="G485" s="2046"/>
      <c r="H485" s="781">
        <f>H16+H23+H51+H57+H63+H69+H76+H84+H91+H124+H484</f>
        <v>21364.5</v>
      </c>
      <c r="I485" s="781">
        <f>I16+I23+I51+I57+I63+I69+I76+I84+I91+I124+I484</f>
        <v>0</v>
      </c>
      <c r="J485" s="781">
        <f>J16+J23+J51+J57+J63+J69+J76+J84+J91+J124+J484</f>
        <v>0</v>
      </c>
    </row>
    <row r="486" spans="1:27" ht="21" customHeight="1">
      <c r="A486" s="2055" t="s">
        <v>1034</v>
      </c>
      <c r="B486" s="2056"/>
      <c r="C486" s="2056"/>
      <c r="D486" s="2056"/>
      <c r="E486" s="2056"/>
      <c r="F486" s="2056"/>
      <c r="G486" s="2057"/>
      <c r="H486" s="1410">
        <f>H104+H118+H221+H257+H323+H410</f>
        <v>21364.5</v>
      </c>
      <c r="I486" s="1410">
        <f t="shared" ref="I486:J486" si="163">I104+I118+I221+I257+I323+I410</f>
        <v>0</v>
      </c>
      <c r="J486" s="1410">
        <f t="shared" si="163"/>
        <v>0</v>
      </c>
    </row>
    <row r="487" spans="1:27" ht="21" hidden="1" customHeight="1">
      <c r="A487" s="2055" t="s">
        <v>1035</v>
      </c>
      <c r="B487" s="2056"/>
      <c r="C487" s="2056"/>
      <c r="D487" s="2056"/>
      <c r="E487" s="2056"/>
      <c r="F487" s="2056"/>
      <c r="G487" s="2057"/>
      <c r="H487" s="1410">
        <f>H216+H251</f>
        <v>0</v>
      </c>
      <c r="I487" s="1410">
        <f t="shared" ref="I487:J487" si="164">I216+I251</f>
        <v>0</v>
      </c>
      <c r="J487" s="1410">
        <f t="shared" si="164"/>
        <v>0</v>
      </c>
    </row>
    <row r="488" spans="1:27" ht="21" hidden="1" customHeight="1">
      <c r="A488" s="1523"/>
      <c r="B488" s="1524"/>
      <c r="C488" s="1524"/>
      <c r="D488" s="1524"/>
      <c r="E488" s="1524"/>
      <c r="F488" s="1524"/>
      <c r="G488" s="1525"/>
      <c r="H488" s="1410"/>
      <c r="I488" s="1410"/>
      <c r="J488" s="1410"/>
    </row>
    <row r="489" spans="1:27" ht="21" hidden="1" customHeight="1">
      <c r="A489" s="1523"/>
      <c r="B489" s="1524"/>
      <c r="C489" s="1524"/>
      <c r="D489" s="1524"/>
      <c r="E489" s="1524"/>
      <c r="F489" s="1524"/>
      <c r="G489" s="1525"/>
      <c r="H489" s="1410"/>
      <c r="I489" s="1410"/>
      <c r="J489" s="1410"/>
    </row>
    <row r="490" spans="1:27" ht="21" hidden="1" customHeight="1">
      <c r="A490" s="1523"/>
      <c r="B490" s="1524"/>
      <c r="C490" s="1524"/>
      <c r="D490" s="1524"/>
      <c r="E490" s="1524"/>
      <c r="F490" s="1524"/>
      <c r="G490" s="1525"/>
      <c r="H490" s="1410"/>
      <c r="I490" s="1410"/>
      <c r="J490" s="1410"/>
    </row>
    <row r="491" spans="1:27" ht="21" hidden="1" customHeight="1">
      <c r="A491" s="1523"/>
      <c r="B491" s="1524"/>
      <c r="C491" s="1524"/>
      <c r="D491" s="1524"/>
      <c r="E491" s="1524"/>
      <c r="F491" s="1524"/>
      <c r="G491" s="1525"/>
      <c r="H491" s="1410"/>
      <c r="I491" s="1410"/>
      <c r="J491" s="1410"/>
    </row>
    <row r="492" spans="1:27" ht="21" hidden="1" customHeight="1">
      <c r="A492" s="1523"/>
      <c r="B492" s="1524"/>
      <c r="C492" s="1524"/>
      <c r="D492" s="1524"/>
      <c r="E492" s="1524"/>
      <c r="F492" s="1524"/>
      <c r="G492" s="1525"/>
      <c r="H492" s="1410"/>
      <c r="I492" s="1410"/>
      <c r="J492" s="1410"/>
    </row>
    <row r="493" spans="1:27" ht="21" hidden="1" customHeight="1">
      <c r="A493" s="2055"/>
      <c r="B493" s="2056"/>
      <c r="C493" s="2056"/>
      <c r="D493" s="2056"/>
      <c r="E493" s="2056"/>
      <c r="F493" s="2056"/>
      <c r="G493" s="2057"/>
      <c r="H493" s="1410"/>
      <c r="I493" s="1410"/>
      <c r="J493" s="1410"/>
    </row>
    <row r="494" spans="1:27" ht="21" hidden="1" customHeight="1">
      <c r="A494" s="2055"/>
      <c r="B494" s="2056"/>
      <c r="C494" s="2056"/>
      <c r="D494" s="2056"/>
      <c r="E494" s="2056"/>
      <c r="F494" s="2056"/>
      <c r="G494" s="2057"/>
      <c r="H494" s="1410"/>
      <c r="I494" s="1410"/>
      <c r="J494" s="1410"/>
    </row>
    <row r="495" spans="1:27" ht="10.95" customHeight="1"/>
    <row r="496" spans="1:27" ht="15.6">
      <c r="A496" s="49"/>
      <c r="B496" s="49"/>
      <c r="C496" s="1104" t="s">
        <v>94</v>
      </c>
      <c r="D496" s="627"/>
      <c r="E496" s="1943" t="s">
        <v>1108</v>
      </c>
      <c r="F496" s="1943"/>
      <c r="G496" s="49"/>
      <c r="H496" s="471"/>
      <c r="I496" s="471"/>
      <c r="J496" s="471"/>
    </row>
    <row r="497" spans="1:10" ht="14.7" customHeight="1">
      <c r="A497" s="49"/>
      <c r="B497" s="49"/>
      <c r="C497" s="49"/>
      <c r="D497" s="54" t="s">
        <v>76</v>
      </c>
      <c r="E497" s="49"/>
      <c r="F497" s="49"/>
      <c r="G497" s="49"/>
      <c r="H497" s="471"/>
      <c r="I497" s="471"/>
      <c r="J497" s="471"/>
    </row>
    <row r="498" spans="1:10" ht="15.6" hidden="1" customHeight="1">
      <c r="A498" s="49"/>
      <c r="B498" s="1943"/>
      <c r="C498" s="1943"/>
      <c r="D498" s="49"/>
      <c r="E498" s="49"/>
      <c r="F498" s="49"/>
      <c r="G498" s="49"/>
      <c r="H498" s="471"/>
      <c r="I498" s="471"/>
      <c r="J498" s="471"/>
    </row>
    <row r="499" spans="1:10" ht="15.6">
      <c r="A499" s="49"/>
      <c r="B499" s="1943" t="s">
        <v>102</v>
      </c>
      <c r="C499" s="1943"/>
      <c r="D499" s="627"/>
      <c r="E499" s="1943" t="s">
        <v>1109</v>
      </c>
      <c r="F499" s="1943"/>
      <c r="G499" s="49"/>
      <c r="H499" s="49"/>
      <c r="I499" s="49"/>
      <c r="J499" s="49"/>
    </row>
    <row r="500" spans="1:10" ht="14.7" customHeight="1">
      <c r="A500" s="49"/>
      <c r="B500" s="49"/>
      <c r="C500" s="49"/>
      <c r="D500" s="54" t="s">
        <v>76</v>
      </c>
      <c r="E500" s="49"/>
      <c r="F500" s="49"/>
      <c r="G500" s="49"/>
      <c r="H500" s="49"/>
      <c r="I500" s="49"/>
      <c r="J500" s="49"/>
    </row>
    <row r="502" spans="1:10" ht="24.75" customHeight="1">
      <c r="A502" s="49"/>
      <c r="B502" s="2000" t="s">
        <v>735</v>
      </c>
      <c r="C502" s="2000"/>
      <c r="D502" s="2000"/>
      <c r="E502" s="2000"/>
      <c r="F502" s="2000"/>
      <c r="G502" s="2000"/>
      <c r="H502" s="2000"/>
      <c r="I502" s="2000"/>
      <c r="J502" s="2000"/>
    </row>
    <row r="503" spans="1:10" ht="15.6">
      <c r="D503" s="780"/>
      <c r="E503" s="780"/>
      <c r="F503" s="780"/>
    </row>
  </sheetData>
  <sheetProtection password="CA5A" sheet="1" objects="1" scenarios="1" formatCells="0" formatColumns="0" formatRows="0" insertRows="0"/>
  <mergeCells count="544">
    <mergeCell ref="C429:D429"/>
    <mergeCell ref="C424:D424"/>
    <mergeCell ref="C425:D425"/>
    <mergeCell ref="C426:D426"/>
    <mergeCell ref="C427:D427"/>
    <mergeCell ref="C418:D418"/>
    <mergeCell ref="C419:D419"/>
    <mergeCell ref="C428:D428"/>
    <mergeCell ref="C405:D405"/>
    <mergeCell ref="B410:D410"/>
    <mergeCell ref="C406:D406"/>
    <mergeCell ref="C407:D407"/>
    <mergeCell ref="C408:D408"/>
    <mergeCell ref="C409:D409"/>
    <mergeCell ref="C420:D420"/>
    <mergeCell ref="C421:D421"/>
    <mergeCell ref="B433:D433"/>
    <mergeCell ref="B7:J7"/>
    <mergeCell ref="B48:B49"/>
    <mergeCell ref="C48:C49"/>
    <mergeCell ref="B50:D50"/>
    <mergeCell ref="B36:B38"/>
    <mergeCell ref="C36:C38"/>
    <mergeCell ref="B39:D39"/>
    <mergeCell ref="B40:B42"/>
    <mergeCell ref="C40:C42"/>
    <mergeCell ref="B43:D43"/>
    <mergeCell ref="B44:B46"/>
    <mergeCell ref="C44:C46"/>
    <mergeCell ref="E26:E27"/>
    <mergeCell ref="F26:F27"/>
    <mergeCell ref="G26:G27"/>
    <mergeCell ref="H26:J26"/>
    <mergeCell ref="B28:B29"/>
    <mergeCell ref="C28:C29"/>
    <mergeCell ref="C422:D422"/>
    <mergeCell ref="C423:D423"/>
    <mergeCell ref="B223:C223"/>
    <mergeCell ref="B224:C224"/>
    <mergeCell ref="B226:C226"/>
    <mergeCell ref="C389:D389"/>
    <mergeCell ref="H363:J363"/>
    <mergeCell ref="B357:D357"/>
    <mergeCell ref="B358:D358"/>
    <mergeCell ref="B359:D359"/>
    <mergeCell ref="A360:G360"/>
    <mergeCell ref="B362:J362"/>
    <mergeCell ref="A363:A364"/>
    <mergeCell ref="E363:E364"/>
    <mergeCell ref="F363:F364"/>
    <mergeCell ref="G363:G364"/>
    <mergeCell ref="B363:B364"/>
    <mergeCell ref="C363:D364"/>
    <mergeCell ref="C365:D365"/>
    <mergeCell ref="C366:D366"/>
    <mergeCell ref="C375:D375"/>
    <mergeCell ref="C376:D376"/>
    <mergeCell ref="C377:D377"/>
    <mergeCell ref="C378:D378"/>
    <mergeCell ref="C379:D379"/>
    <mergeCell ref="C380:D380"/>
    <mergeCell ref="C381:D381"/>
    <mergeCell ref="B351:D351"/>
    <mergeCell ref="B352:D352"/>
    <mergeCell ref="B353:D353"/>
    <mergeCell ref="B354:D354"/>
    <mergeCell ref="B355:D355"/>
    <mergeCell ref="B356:D356"/>
    <mergeCell ref="B345:D345"/>
    <mergeCell ref="B346:D346"/>
    <mergeCell ref="B347:D347"/>
    <mergeCell ref="B348:D348"/>
    <mergeCell ref="B349:D349"/>
    <mergeCell ref="B350:D350"/>
    <mergeCell ref="B331:D331"/>
    <mergeCell ref="B340:D340"/>
    <mergeCell ref="B341:D341"/>
    <mergeCell ref="B342:D342"/>
    <mergeCell ref="B343:D343"/>
    <mergeCell ref="B344:D344"/>
    <mergeCell ref="B322:D322"/>
    <mergeCell ref="B323:D323"/>
    <mergeCell ref="B324:D324"/>
    <mergeCell ref="B328:D328"/>
    <mergeCell ref="B329:D329"/>
    <mergeCell ref="B330:D330"/>
    <mergeCell ref="B325:D325"/>
    <mergeCell ref="B332:D332"/>
    <mergeCell ref="B339:D339"/>
    <mergeCell ref="B336:D336"/>
    <mergeCell ref="B337:D337"/>
    <mergeCell ref="B338:D338"/>
    <mergeCell ref="B316:D316"/>
    <mergeCell ref="B317:D317"/>
    <mergeCell ref="B318:D318"/>
    <mergeCell ref="B319:D319"/>
    <mergeCell ref="B320:D320"/>
    <mergeCell ref="B321:D321"/>
    <mergeCell ref="B310:D310"/>
    <mergeCell ref="B311:D311"/>
    <mergeCell ref="B312:D312"/>
    <mergeCell ref="B313:D313"/>
    <mergeCell ref="B314:D314"/>
    <mergeCell ref="B315:D315"/>
    <mergeCell ref="B304:D304"/>
    <mergeCell ref="B305:D305"/>
    <mergeCell ref="B306:D306"/>
    <mergeCell ref="B307:D307"/>
    <mergeCell ref="B308:D308"/>
    <mergeCell ref="B309:D309"/>
    <mergeCell ref="H297:J297"/>
    <mergeCell ref="B299:D299"/>
    <mergeCell ref="B300:D300"/>
    <mergeCell ref="B301:D301"/>
    <mergeCell ref="B302:D302"/>
    <mergeCell ref="B303:D303"/>
    <mergeCell ref="B291:D291"/>
    <mergeCell ref="B292:D292"/>
    <mergeCell ref="B293:D293"/>
    <mergeCell ref="A294:G294"/>
    <mergeCell ref="B296:J296"/>
    <mergeCell ref="A297:A298"/>
    <mergeCell ref="B297:D298"/>
    <mergeCell ref="E297:E298"/>
    <mergeCell ref="F297:F298"/>
    <mergeCell ref="G297:G298"/>
    <mergeCell ref="B287:D287"/>
    <mergeCell ref="B288:D288"/>
    <mergeCell ref="B289:D289"/>
    <mergeCell ref="B290:D290"/>
    <mergeCell ref="B278:D278"/>
    <mergeCell ref="B279:D279"/>
    <mergeCell ref="B280:D280"/>
    <mergeCell ref="A281:G281"/>
    <mergeCell ref="B283:J283"/>
    <mergeCell ref="A284:A285"/>
    <mergeCell ref="B284:D285"/>
    <mergeCell ref="E284:E285"/>
    <mergeCell ref="F284:F285"/>
    <mergeCell ref="G284:G285"/>
    <mergeCell ref="B267:D267"/>
    <mergeCell ref="B268:D268"/>
    <mergeCell ref="B269:D269"/>
    <mergeCell ref="B270:D270"/>
    <mergeCell ref="B271:D271"/>
    <mergeCell ref="B272:D272"/>
    <mergeCell ref="B273:D273"/>
    <mergeCell ref="H284:J284"/>
    <mergeCell ref="B286:D286"/>
    <mergeCell ref="B274:D274"/>
    <mergeCell ref="B275:D275"/>
    <mergeCell ref="B276:D276"/>
    <mergeCell ref="B252:D252"/>
    <mergeCell ref="B253:D253"/>
    <mergeCell ref="B254:D254"/>
    <mergeCell ref="B261:D261"/>
    <mergeCell ref="B262:D262"/>
    <mergeCell ref="B263:D263"/>
    <mergeCell ref="B264:D264"/>
    <mergeCell ref="B265:D265"/>
    <mergeCell ref="B266:D266"/>
    <mergeCell ref="B256:D256"/>
    <mergeCell ref="B257:D257"/>
    <mergeCell ref="B258:D258"/>
    <mergeCell ref="B259:D259"/>
    <mergeCell ref="B260:D260"/>
    <mergeCell ref="E248:E249"/>
    <mergeCell ref="F248:F249"/>
    <mergeCell ref="G248:G249"/>
    <mergeCell ref="H248:J248"/>
    <mergeCell ref="B241:D241"/>
    <mergeCell ref="B243:D243"/>
    <mergeCell ref="B242:D242"/>
    <mergeCell ref="B225:C225"/>
    <mergeCell ref="B233:C233"/>
    <mergeCell ref="B237:D237"/>
    <mergeCell ref="B240:D240"/>
    <mergeCell ref="B244:D244"/>
    <mergeCell ref="A245:G245"/>
    <mergeCell ref="B247:J247"/>
    <mergeCell ref="A248:A249"/>
    <mergeCell ref="B248:D249"/>
    <mergeCell ref="B227:C227"/>
    <mergeCell ref="B228:C228"/>
    <mergeCell ref="B229:C229"/>
    <mergeCell ref="B230:C230"/>
    <mergeCell ref="B231:C231"/>
    <mergeCell ref="B232:C232"/>
    <mergeCell ref="B208:D208"/>
    <mergeCell ref="B209:D209"/>
    <mergeCell ref="B210:D210"/>
    <mergeCell ref="B211:D211"/>
    <mergeCell ref="B212:D212"/>
    <mergeCell ref="B198:D198"/>
    <mergeCell ref="B199:D199"/>
    <mergeCell ref="B200:D200"/>
    <mergeCell ref="B201:D201"/>
    <mergeCell ref="B202:D202"/>
    <mergeCell ref="B207:D207"/>
    <mergeCell ref="B203:D203"/>
    <mergeCell ref="B204:D204"/>
    <mergeCell ref="B205:D205"/>
    <mergeCell ref="B206:D206"/>
    <mergeCell ref="B192:D192"/>
    <mergeCell ref="B193:D193"/>
    <mergeCell ref="B194:D194"/>
    <mergeCell ref="B195:D195"/>
    <mergeCell ref="B196:D196"/>
    <mergeCell ref="B197:D197"/>
    <mergeCell ref="H186:J186"/>
    <mergeCell ref="B188:D188"/>
    <mergeCell ref="B189:D189"/>
    <mergeCell ref="B190:D190"/>
    <mergeCell ref="B191:D191"/>
    <mergeCell ref="B180:D180"/>
    <mergeCell ref="B181:D181"/>
    <mergeCell ref="B182:D182"/>
    <mergeCell ref="A183:G183"/>
    <mergeCell ref="B185:J185"/>
    <mergeCell ref="A186:A187"/>
    <mergeCell ref="B186:D187"/>
    <mergeCell ref="E186:E187"/>
    <mergeCell ref="F186:F187"/>
    <mergeCell ref="G186:G187"/>
    <mergeCell ref="B177:J177"/>
    <mergeCell ref="A178:A179"/>
    <mergeCell ref="B178:D179"/>
    <mergeCell ref="E178:E179"/>
    <mergeCell ref="F178:F179"/>
    <mergeCell ref="G178:G179"/>
    <mergeCell ref="H178:J178"/>
    <mergeCell ref="B170:D170"/>
    <mergeCell ref="B171:D171"/>
    <mergeCell ref="B172:D172"/>
    <mergeCell ref="B173:D173"/>
    <mergeCell ref="B174:D174"/>
    <mergeCell ref="A175:G175"/>
    <mergeCell ref="A168:A169"/>
    <mergeCell ref="B168:D169"/>
    <mergeCell ref="E168:E169"/>
    <mergeCell ref="F168:F169"/>
    <mergeCell ref="G168:G169"/>
    <mergeCell ref="H168:J168"/>
    <mergeCell ref="B161:D161"/>
    <mergeCell ref="B162:D162"/>
    <mergeCell ref="B163:D163"/>
    <mergeCell ref="B164:D164"/>
    <mergeCell ref="A165:G165"/>
    <mergeCell ref="B167:J167"/>
    <mergeCell ref="A156:G156"/>
    <mergeCell ref="B158:J158"/>
    <mergeCell ref="A159:A160"/>
    <mergeCell ref="B159:D160"/>
    <mergeCell ref="E159:E160"/>
    <mergeCell ref="F159:F160"/>
    <mergeCell ref="G159:G160"/>
    <mergeCell ref="H159:J159"/>
    <mergeCell ref="B150:D150"/>
    <mergeCell ref="B151:D151"/>
    <mergeCell ref="B152:D152"/>
    <mergeCell ref="B153:D153"/>
    <mergeCell ref="B154:D154"/>
    <mergeCell ref="B155:D155"/>
    <mergeCell ref="H143:J143"/>
    <mergeCell ref="B145:D145"/>
    <mergeCell ref="B146:D146"/>
    <mergeCell ref="B147:D147"/>
    <mergeCell ref="B148:D148"/>
    <mergeCell ref="B149:D149"/>
    <mergeCell ref="G127:G128"/>
    <mergeCell ref="H127:J127"/>
    <mergeCell ref="A139:G139"/>
    <mergeCell ref="A141:J141"/>
    <mergeCell ref="B142:J142"/>
    <mergeCell ref="A143:A144"/>
    <mergeCell ref="B143:D144"/>
    <mergeCell ref="E143:E144"/>
    <mergeCell ref="F143:F144"/>
    <mergeCell ref="G143:G144"/>
    <mergeCell ref="D133:G133"/>
    <mergeCell ref="C129:C133"/>
    <mergeCell ref="B129:B133"/>
    <mergeCell ref="A129:A133"/>
    <mergeCell ref="D138:G138"/>
    <mergeCell ref="A134:A138"/>
    <mergeCell ref="B134:B138"/>
    <mergeCell ref="C134:C138"/>
    <mergeCell ref="A110:A123"/>
    <mergeCell ref="B110:B123"/>
    <mergeCell ref="A124:G124"/>
    <mergeCell ref="A126:J126"/>
    <mergeCell ref="A127:A128"/>
    <mergeCell ref="B127:B128"/>
    <mergeCell ref="C127:C128"/>
    <mergeCell ref="D127:D128"/>
    <mergeCell ref="E127:E128"/>
    <mergeCell ref="F127:F128"/>
    <mergeCell ref="C110:C123"/>
    <mergeCell ref="D123:G123"/>
    <mergeCell ref="D118:F118"/>
    <mergeCell ref="F94:F95"/>
    <mergeCell ref="G94:G95"/>
    <mergeCell ref="H94:J94"/>
    <mergeCell ref="A96:A109"/>
    <mergeCell ref="B96:B109"/>
    <mergeCell ref="C96:C109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D109:G109"/>
    <mergeCell ref="D96:F96"/>
    <mergeCell ref="D104:F104"/>
    <mergeCell ref="A86:J86"/>
    <mergeCell ref="A87:A88"/>
    <mergeCell ref="B87:B88"/>
    <mergeCell ref="C87:C88"/>
    <mergeCell ref="D87:G88"/>
    <mergeCell ref="H87:J87"/>
    <mergeCell ref="H79:J79"/>
    <mergeCell ref="B81:B83"/>
    <mergeCell ref="D81:E81"/>
    <mergeCell ref="D82:E82"/>
    <mergeCell ref="D83:E83"/>
    <mergeCell ref="A84:G84"/>
    <mergeCell ref="A79:A80"/>
    <mergeCell ref="B79:B80"/>
    <mergeCell ref="C79:C80"/>
    <mergeCell ref="D79:E80"/>
    <mergeCell ref="F79:F80"/>
    <mergeCell ref="G79:G80"/>
    <mergeCell ref="B74:B75"/>
    <mergeCell ref="D74:E74"/>
    <mergeCell ref="D75:E75"/>
    <mergeCell ref="A76:G76"/>
    <mergeCell ref="A78:J78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A63:G63"/>
    <mergeCell ref="A65:J65"/>
    <mergeCell ref="A66:A67"/>
    <mergeCell ref="B66:B67"/>
    <mergeCell ref="C66:C67"/>
    <mergeCell ref="D66:E67"/>
    <mergeCell ref="F66:F67"/>
    <mergeCell ref="G66:G67"/>
    <mergeCell ref="H72:J72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23:G23"/>
    <mergeCell ref="A25:J25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A36:A38"/>
    <mergeCell ref="A40:A42"/>
    <mergeCell ref="A44:A46"/>
    <mergeCell ref="A28:A29"/>
    <mergeCell ref="B30:D30"/>
    <mergeCell ref="A31:A34"/>
    <mergeCell ref="A26:A27"/>
    <mergeCell ref="B26:B27"/>
    <mergeCell ref="C26:C27"/>
    <mergeCell ref="D26:D27"/>
    <mergeCell ref="B31:B34"/>
    <mergeCell ref="C31:C34"/>
    <mergeCell ref="C2:I2"/>
    <mergeCell ref="J2:J3"/>
    <mergeCell ref="D4:H4"/>
    <mergeCell ref="C8:I8"/>
    <mergeCell ref="A22:B22"/>
    <mergeCell ref="A16:G16"/>
    <mergeCell ref="A18:J19"/>
    <mergeCell ref="A20:B21"/>
    <mergeCell ref="C20:G21"/>
    <mergeCell ref="H20:J20"/>
    <mergeCell ref="A12:J12"/>
    <mergeCell ref="A13:B14"/>
    <mergeCell ref="C13:G14"/>
    <mergeCell ref="H13:J13"/>
    <mergeCell ref="A15:B15"/>
    <mergeCell ref="B5:J5"/>
    <mergeCell ref="C15:G15"/>
    <mergeCell ref="C22:G22"/>
    <mergeCell ref="B35:D35"/>
    <mergeCell ref="B47:D47"/>
    <mergeCell ref="A48:A49"/>
    <mergeCell ref="C412:D412"/>
    <mergeCell ref="C413:D413"/>
    <mergeCell ref="C414:D414"/>
    <mergeCell ref="C415:D415"/>
    <mergeCell ref="C416:D416"/>
    <mergeCell ref="C417:D417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B382:D382"/>
    <mergeCell ref="C383:D383"/>
    <mergeCell ref="C384:D384"/>
    <mergeCell ref="C385:D385"/>
    <mergeCell ref="C386:D386"/>
    <mergeCell ref="C387:D387"/>
    <mergeCell ref="C388:D388"/>
    <mergeCell ref="C430:D430"/>
    <mergeCell ref="C431:D431"/>
    <mergeCell ref="C432:D432"/>
    <mergeCell ref="C434:D434"/>
    <mergeCell ref="C435:D435"/>
    <mergeCell ref="C436:D436"/>
    <mergeCell ref="C437:D437"/>
    <mergeCell ref="C438:D438"/>
    <mergeCell ref="C390:D390"/>
    <mergeCell ref="C391:D391"/>
    <mergeCell ref="C392:D392"/>
    <mergeCell ref="C393:D393"/>
    <mergeCell ref="B394:D394"/>
    <mergeCell ref="C395:D395"/>
    <mergeCell ref="C396:D396"/>
    <mergeCell ref="C397:D397"/>
    <mergeCell ref="C398:D398"/>
    <mergeCell ref="C399:D399"/>
    <mergeCell ref="C400:D400"/>
    <mergeCell ref="C401:D401"/>
    <mergeCell ref="C402:D402"/>
    <mergeCell ref="C403:D403"/>
    <mergeCell ref="C404:D404"/>
    <mergeCell ref="C411:D411"/>
    <mergeCell ref="C455:D455"/>
    <mergeCell ref="C456:D456"/>
    <mergeCell ref="C457:D457"/>
    <mergeCell ref="C439:D439"/>
    <mergeCell ref="C440:D440"/>
    <mergeCell ref="C441:D441"/>
    <mergeCell ref="C442:D442"/>
    <mergeCell ref="C443:D443"/>
    <mergeCell ref="C444:D444"/>
    <mergeCell ref="B446:D446"/>
    <mergeCell ref="C447:D447"/>
    <mergeCell ref="C448:D448"/>
    <mergeCell ref="B499:C499"/>
    <mergeCell ref="E499:F499"/>
    <mergeCell ref="B502:J502"/>
    <mergeCell ref="A475:G475"/>
    <mergeCell ref="A484:G484"/>
    <mergeCell ref="B469:D469"/>
    <mergeCell ref="C470:D470"/>
    <mergeCell ref="C471:D471"/>
    <mergeCell ref="C472:D472"/>
    <mergeCell ref="C473:D473"/>
    <mergeCell ref="B474:D474"/>
    <mergeCell ref="A486:G486"/>
    <mergeCell ref="A478:G478"/>
    <mergeCell ref="A479:G479"/>
    <mergeCell ref="A480:G480"/>
    <mergeCell ref="A481:G481"/>
    <mergeCell ref="A482:G482"/>
    <mergeCell ref="A483:G483"/>
    <mergeCell ref="A487:G487"/>
    <mergeCell ref="A493:G493"/>
    <mergeCell ref="A494:G494"/>
    <mergeCell ref="A476:G476"/>
    <mergeCell ref="A477:G477"/>
    <mergeCell ref="N94:Y94"/>
    <mergeCell ref="N186:Y186"/>
    <mergeCell ref="N248:Y248"/>
    <mergeCell ref="N297:Y297"/>
    <mergeCell ref="N363:Y363"/>
    <mergeCell ref="C468:D468"/>
    <mergeCell ref="A485:G485"/>
    <mergeCell ref="E496:F496"/>
    <mergeCell ref="B498:C498"/>
    <mergeCell ref="B459:D459"/>
    <mergeCell ref="B460:D460"/>
    <mergeCell ref="C461:D461"/>
    <mergeCell ref="C462:D462"/>
    <mergeCell ref="C463:D463"/>
    <mergeCell ref="C464:D464"/>
    <mergeCell ref="C465:D465"/>
    <mergeCell ref="C466:D466"/>
    <mergeCell ref="C467:D467"/>
    <mergeCell ref="C449:D449"/>
    <mergeCell ref="C450:D450"/>
    <mergeCell ref="C451:D451"/>
    <mergeCell ref="C452:D452"/>
    <mergeCell ref="C453:D453"/>
    <mergeCell ref="C454:D454"/>
    <mergeCell ref="B213:D213"/>
    <mergeCell ref="B238:D238"/>
    <mergeCell ref="B255:D255"/>
    <mergeCell ref="B326:D326"/>
    <mergeCell ref="B327:D327"/>
    <mergeCell ref="B333:D333"/>
    <mergeCell ref="B334:D334"/>
    <mergeCell ref="B335:D335"/>
    <mergeCell ref="B220:D220"/>
    <mergeCell ref="B221:D221"/>
    <mergeCell ref="B222:D222"/>
    <mergeCell ref="B235:D235"/>
    <mergeCell ref="B236:D236"/>
    <mergeCell ref="B239:D239"/>
    <mergeCell ref="B214:D214"/>
    <mergeCell ref="B215:D215"/>
    <mergeCell ref="B216:D216"/>
    <mergeCell ref="B217:D217"/>
    <mergeCell ref="B218:D218"/>
    <mergeCell ref="B219:D219"/>
    <mergeCell ref="B234:D234"/>
    <mergeCell ref="B277:D277"/>
    <mergeCell ref="B250:D250"/>
    <mergeCell ref="B251:D251"/>
  </mergeCells>
  <pageMargins left="0.35433070866141736" right="0.19685039370078741" top="0.43307086614173229" bottom="0.27559055118110237" header="0.31496062992125984" footer="0.19685039370078741"/>
  <pageSetup paperSize="9" scale="64" fitToHeight="6" orientation="portrait" r:id="rId1"/>
  <rowBreaks count="1" manualBreakCount="1">
    <brk id="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6666"/>
    <pageSetUpPr fitToPage="1"/>
  </sheetPr>
  <dimension ref="A1:AJ1210"/>
  <sheetViews>
    <sheetView view="pageBreakPreview" topLeftCell="A240" zoomScale="80" zoomScaleSheetLayoutView="80" workbookViewId="0">
      <selection activeCell="H358" sqref="H358"/>
    </sheetView>
  </sheetViews>
  <sheetFormatPr defaultColWidth="8.88671875" defaultRowHeight="14.4"/>
  <cols>
    <col min="1" max="1" width="5.109375" style="48" customWidth="1"/>
    <col min="2" max="2" width="8.88671875" style="48" customWidth="1"/>
    <col min="3" max="3" width="18.6640625" style="48" customWidth="1"/>
    <col min="4" max="4" width="26.88671875" style="48" customWidth="1"/>
    <col min="5" max="5" width="12.109375" style="48" customWidth="1"/>
    <col min="6" max="6" width="15.88671875" style="48" customWidth="1"/>
    <col min="7" max="7" width="15.109375" style="48" customWidth="1"/>
    <col min="8" max="8" width="17.88671875" style="48" customWidth="1"/>
    <col min="9" max="9" width="18.88671875" style="48" customWidth="1"/>
    <col min="10" max="10" width="17.33203125" style="48" customWidth="1"/>
    <col min="11" max="11" width="22" style="48" customWidth="1"/>
    <col min="12" max="12" width="20.44140625" style="48" customWidth="1"/>
    <col min="13" max="13" width="20.88671875" style="48" customWidth="1"/>
    <col min="14" max="14" width="15.33203125" style="48" customWidth="1"/>
    <col min="15" max="15" width="13.6640625" style="48" customWidth="1"/>
    <col min="16" max="16" width="11.33203125" style="48" customWidth="1"/>
    <col min="17" max="17" width="8.88671875" style="48" customWidth="1"/>
    <col min="18" max="18" width="9.109375" style="48" bestFit="1" customWidth="1"/>
    <col min="19" max="19" width="8.88671875" style="48"/>
    <col min="20" max="20" width="9.109375" style="48" bestFit="1" customWidth="1"/>
    <col min="21" max="34" width="8.88671875" style="48"/>
    <col min="35" max="35" width="11.44140625" style="48" customWidth="1"/>
    <col min="36" max="36" width="13.88671875" style="48" customWidth="1"/>
    <col min="37" max="16384" width="8.88671875" style="48"/>
  </cols>
  <sheetData>
    <row r="1" spans="1:11" ht="12" customHeight="1"/>
    <row r="2" spans="1:11" ht="19.2" customHeight="1">
      <c r="C2" s="1788" t="s">
        <v>165</v>
      </c>
      <c r="D2" s="1788"/>
      <c r="E2" s="1788"/>
      <c r="F2" s="1788"/>
      <c r="G2" s="1788"/>
      <c r="H2" s="1788"/>
      <c r="I2" s="1788"/>
      <c r="J2" s="1790" t="s">
        <v>486</v>
      </c>
    </row>
    <row r="3" spans="1:11" ht="19.2" customHeight="1">
      <c r="A3" s="49"/>
      <c r="B3" s="118"/>
      <c r="C3" s="119"/>
      <c r="D3" s="119"/>
      <c r="E3" s="215" t="s">
        <v>166</v>
      </c>
      <c r="F3" s="1105" t="s">
        <v>805</v>
      </c>
      <c r="G3" s="120" t="s">
        <v>167</v>
      </c>
      <c r="H3" s="249"/>
      <c r="I3" s="249"/>
      <c r="J3" s="1791"/>
    </row>
    <row r="4" spans="1:11" ht="19.2" customHeight="1">
      <c r="A4" s="49"/>
      <c r="B4" s="49"/>
      <c r="C4" s="249"/>
      <c r="D4" s="2217" t="s">
        <v>806</v>
      </c>
      <c r="E4" s="2217"/>
      <c r="F4" s="2217"/>
      <c r="G4" s="2217"/>
      <c r="H4" s="2217"/>
      <c r="I4" s="249"/>
    </row>
    <row r="5" spans="1:11" ht="19.2" customHeight="1">
      <c r="A5" s="49"/>
      <c r="B5" s="49"/>
      <c r="C5" s="2218" t="s">
        <v>168</v>
      </c>
      <c r="D5" s="2218"/>
      <c r="E5" s="2218"/>
      <c r="F5" s="2218"/>
      <c r="G5" s="2218"/>
      <c r="H5" s="2218"/>
      <c r="I5" s="2218"/>
    </row>
    <row r="6" spans="1:11" ht="9.75" customHeight="1">
      <c r="A6" s="49"/>
      <c r="B6" s="49"/>
      <c r="C6" s="118"/>
      <c r="D6" s="118"/>
      <c r="E6" s="118"/>
      <c r="F6" s="118"/>
      <c r="G6" s="118"/>
      <c r="H6" s="118"/>
      <c r="I6" s="118"/>
      <c r="J6" s="49"/>
    </row>
    <row r="7" spans="1:11" ht="21.9" customHeight="1">
      <c r="A7" s="49"/>
      <c r="B7" s="2220" t="s">
        <v>1075</v>
      </c>
      <c r="C7" s="2220"/>
      <c r="D7" s="2220"/>
      <c r="E7" s="2220"/>
      <c r="F7" s="2220"/>
      <c r="G7" s="2220"/>
      <c r="H7" s="2220"/>
      <c r="I7" s="2220"/>
      <c r="J7" s="2220"/>
    </row>
    <row r="8" spans="1:11" ht="15.6">
      <c r="A8" s="49"/>
      <c r="B8" s="49"/>
      <c r="C8" s="1793" t="s">
        <v>169</v>
      </c>
      <c r="D8" s="1793"/>
      <c r="E8" s="1793"/>
      <c r="F8" s="1793"/>
      <c r="G8" s="1793"/>
      <c r="H8" s="1793"/>
      <c r="I8" s="1793"/>
      <c r="J8" s="49"/>
    </row>
    <row r="9" spans="1:11" ht="10.35" customHeight="1">
      <c r="A9" s="49"/>
      <c r="B9" s="49"/>
      <c r="C9" s="50"/>
      <c r="D9" s="50"/>
      <c r="E9" s="50"/>
      <c r="F9" s="50"/>
      <c r="G9" s="50"/>
      <c r="H9" s="50"/>
      <c r="I9" s="50"/>
      <c r="J9" s="49"/>
    </row>
    <row r="10" spans="1:11" ht="21.9" customHeight="1">
      <c r="A10" s="49"/>
      <c r="B10" s="49"/>
      <c r="C10" s="121" t="s">
        <v>170</v>
      </c>
      <c r="D10" s="50"/>
      <c r="E10" s="51" t="s">
        <v>947</v>
      </c>
      <c r="F10" s="52" t="s">
        <v>1115</v>
      </c>
      <c r="G10" s="53" t="s">
        <v>805</v>
      </c>
      <c r="H10" s="134" t="s">
        <v>171</v>
      </c>
      <c r="I10" s="50"/>
      <c r="J10" s="49"/>
    </row>
    <row r="11" spans="1:11" ht="14.7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1" ht="21.9" customHeight="1">
      <c r="A12" s="2066" t="s">
        <v>99</v>
      </c>
      <c r="B12" s="2066"/>
      <c r="C12" s="2066"/>
      <c r="D12" s="2066"/>
      <c r="E12" s="2066"/>
      <c r="F12" s="2066"/>
      <c r="G12" s="2066"/>
      <c r="H12" s="2066"/>
      <c r="I12" s="2066"/>
      <c r="J12" s="2066"/>
    </row>
    <row r="13" spans="1:11" ht="21.9" customHeight="1">
      <c r="A13" s="1801" t="s">
        <v>0</v>
      </c>
      <c r="B13" s="1801"/>
      <c r="C13" s="1801" t="s">
        <v>77</v>
      </c>
      <c r="D13" s="1801"/>
      <c r="E13" s="1801"/>
      <c r="F13" s="1801"/>
      <c r="G13" s="1801"/>
      <c r="H13" s="1801" t="s">
        <v>104</v>
      </c>
      <c r="I13" s="1801"/>
      <c r="J13" s="1801"/>
    </row>
    <row r="14" spans="1:11" ht="21.9" customHeight="1">
      <c r="A14" s="1801"/>
      <c r="B14" s="1801"/>
      <c r="C14" s="1801"/>
      <c r="D14" s="1801"/>
      <c r="E14" s="1801"/>
      <c r="F14" s="1801"/>
      <c r="G14" s="1801"/>
      <c r="H14" s="55">
        <v>2024</v>
      </c>
      <c r="I14" s="55">
        <v>2025</v>
      </c>
      <c r="J14" s="55">
        <v>2026</v>
      </c>
    </row>
    <row r="15" spans="1:11" ht="21" customHeight="1">
      <c r="A15" s="2064">
        <v>211</v>
      </c>
      <c r="B15" s="2064"/>
      <c r="C15" s="2213" t="s">
        <v>100</v>
      </c>
      <c r="D15" s="2213"/>
      <c r="E15" s="2213"/>
      <c r="F15" s="2213" t="s">
        <v>163</v>
      </c>
      <c r="G15" s="2213"/>
      <c r="H15" s="56">
        <f>3174826+191261+360000</f>
        <v>3726087</v>
      </c>
      <c r="I15" s="56">
        <v>3174826</v>
      </c>
      <c r="J15" s="56">
        <v>3174826</v>
      </c>
    </row>
    <row r="16" spans="1:11" ht="21" customHeight="1">
      <c r="A16" s="2064">
        <v>211</v>
      </c>
      <c r="B16" s="2064"/>
      <c r="C16" s="2213" t="s">
        <v>100</v>
      </c>
      <c r="D16" s="2213"/>
      <c r="E16" s="2213"/>
      <c r="F16" s="2213" t="s">
        <v>164</v>
      </c>
      <c r="G16" s="2213"/>
      <c r="H16" s="56">
        <f>13792619+1269345</f>
        <v>15061964</v>
      </c>
      <c r="I16" s="56">
        <v>13792619</v>
      </c>
      <c r="J16" s="56">
        <v>13792619</v>
      </c>
      <c r="K16" s="58">
        <f>H16+H24+H73</f>
        <v>19610677</v>
      </c>
    </row>
    <row r="17" spans="1:36" ht="20.399999999999999" customHeight="1">
      <c r="A17" s="1770" t="s">
        <v>1</v>
      </c>
      <c r="B17" s="1771"/>
      <c r="C17" s="1771"/>
      <c r="D17" s="1771"/>
      <c r="E17" s="1771"/>
      <c r="F17" s="1771"/>
      <c r="G17" s="1772"/>
      <c r="H17" s="38">
        <f>H15+H16</f>
        <v>18788051</v>
      </c>
      <c r="I17" s="38">
        <f t="shared" ref="I17:J17" si="0">I15+I16</f>
        <v>16967445</v>
      </c>
      <c r="J17" s="38">
        <f t="shared" si="0"/>
        <v>16967445</v>
      </c>
    </row>
    <row r="18" spans="1:36" ht="19.2" customHeight="1">
      <c r="A18" s="117"/>
      <c r="B18" s="2226" t="s">
        <v>79</v>
      </c>
      <c r="C18" s="2226"/>
      <c r="D18" s="2226"/>
      <c r="E18" s="117"/>
      <c r="F18" s="117"/>
      <c r="G18" s="117"/>
      <c r="H18" s="117"/>
      <c r="I18" s="117"/>
      <c r="J18" s="117"/>
    </row>
    <row r="19" spans="1:36">
      <c r="A19" s="2214" t="s">
        <v>793</v>
      </c>
      <c r="B19" s="2214"/>
      <c r="C19" s="2214"/>
      <c r="D19" s="2214"/>
      <c r="E19" s="2214"/>
      <c r="F19" s="2214"/>
      <c r="G19" s="2214"/>
      <c r="H19" s="2214"/>
      <c r="I19" s="2214"/>
      <c r="J19" s="2214"/>
    </row>
    <row r="20" spans="1:36" ht="23.25" customHeight="1">
      <c r="A20" s="2214"/>
      <c r="B20" s="2214"/>
      <c r="C20" s="2214"/>
      <c r="D20" s="2214"/>
      <c r="E20" s="2214"/>
      <c r="F20" s="2214"/>
      <c r="G20" s="2214"/>
      <c r="H20" s="2214"/>
      <c r="I20" s="2214"/>
      <c r="J20" s="2214"/>
    </row>
    <row r="21" spans="1:36" ht="21.9" customHeight="1">
      <c r="A21" s="1801" t="s">
        <v>0</v>
      </c>
      <c r="B21" s="1801"/>
      <c r="C21" s="1801" t="s">
        <v>77</v>
      </c>
      <c r="D21" s="1801"/>
      <c r="E21" s="1801"/>
      <c r="F21" s="1801"/>
      <c r="G21" s="1801"/>
      <c r="H21" s="1801" t="s">
        <v>104</v>
      </c>
      <c r="I21" s="1801"/>
      <c r="J21" s="1801"/>
    </row>
    <row r="22" spans="1:36" ht="21.9" customHeight="1">
      <c r="A22" s="1801"/>
      <c r="B22" s="1801"/>
      <c r="C22" s="1801"/>
      <c r="D22" s="1801"/>
      <c r="E22" s="1801"/>
      <c r="F22" s="1801"/>
      <c r="G22" s="1801"/>
      <c r="H22" s="115">
        <f>H14</f>
        <v>2024</v>
      </c>
      <c r="I22" s="115">
        <f>I14</f>
        <v>2025</v>
      </c>
      <c r="J22" s="115">
        <f>J14</f>
        <v>2026</v>
      </c>
    </row>
    <row r="23" spans="1:36" ht="21.15" customHeight="1">
      <c r="A23" s="2064">
        <v>213</v>
      </c>
      <c r="B23" s="2064"/>
      <c r="C23" s="2213" t="s">
        <v>101</v>
      </c>
      <c r="D23" s="2213"/>
      <c r="E23" s="2213"/>
      <c r="F23" s="2213" t="s">
        <v>163</v>
      </c>
      <c r="G23" s="2213"/>
      <c r="H23" s="56">
        <f>958798+57761+108720</f>
        <v>1125279</v>
      </c>
      <c r="I23" s="56">
        <v>958798</v>
      </c>
      <c r="J23" s="56">
        <v>958798</v>
      </c>
      <c r="K23" s="58">
        <f>H15*30.2%</f>
        <v>1125278.274</v>
      </c>
      <c r="L23" s="58">
        <f t="shared" ref="L23:M23" si="1">I15*30.2%</f>
        <v>958797.45199999993</v>
      </c>
      <c r="M23" s="58">
        <f t="shared" si="1"/>
        <v>958797.45199999993</v>
      </c>
    </row>
    <row r="24" spans="1:36" ht="21.15" customHeight="1">
      <c r="A24" s="2064">
        <v>213</v>
      </c>
      <c r="B24" s="2064"/>
      <c r="C24" s="2213" t="s">
        <v>101</v>
      </c>
      <c r="D24" s="2213"/>
      <c r="E24" s="2213"/>
      <c r="F24" s="2213" t="s">
        <v>164</v>
      </c>
      <c r="G24" s="2213"/>
      <c r="H24" s="56">
        <f>4165371+383342</f>
        <v>4548713</v>
      </c>
      <c r="I24" s="56">
        <v>4165371</v>
      </c>
      <c r="J24" s="56">
        <v>4165371</v>
      </c>
      <c r="K24" s="58">
        <f>H16*30.2%</f>
        <v>4548713.1279999996</v>
      </c>
      <c r="L24" s="58">
        <f t="shared" ref="L24:M24" si="2">I16*30.2%</f>
        <v>4165370.9380000001</v>
      </c>
      <c r="M24" s="58">
        <f t="shared" si="2"/>
        <v>4165370.9380000001</v>
      </c>
    </row>
    <row r="25" spans="1:36" ht="20.399999999999999" customHeight="1">
      <c r="A25" s="1770" t="s">
        <v>3</v>
      </c>
      <c r="B25" s="1771"/>
      <c r="C25" s="1771"/>
      <c r="D25" s="1771"/>
      <c r="E25" s="1771"/>
      <c r="F25" s="1771"/>
      <c r="G25" s="1772"/>
      <c r="H25" s="38">
        <f>H23+H24</f>
        <v>5673992</v>
      </c>
      <c r="I25" s="38">
        <f t="shared" ref="I25:J25" si="3">I23+I24</f>
        <v>5124169</v>
      </c>
      <c r="J25" s="38">
        <f t="shared" si="3"/>
        <v>5124169</v>
      </c>
    </row>
    <row r="26" spans="1:36" ht="12" customHeight="1"/>
    <row r="27" spans="1:36" ht="21.9" customHeight="1">
      <c r="A27" s="2066" t="s">
        <v>4</v>
      </c>
      <c r="B27" s="2066"/>
      <c r="C27" s="2066"/>
      <c r="D27" s="2066"/>
      <c r="E27" s="2066"/>
      <c r="F27" s="2066"/>
      <c r="G27" s="2066"/>
      <c r="H27" s="2066"/>
      <c r="I27" s="2066"/>
      <c r="J27" s="2066"/>
    </row>
    <row r="28" spans="1:36" ht="26.1" customHeight="1">
      <c r="A28" s="1797" t="s">
        <v>106</v>
      </c>
      <c r="B28" s="1797" t="s">
        <v>0</v>
      </c>
      <c r="C28" s="1797" t="s">
        <v>105</v>
      </c>
      <c r="D28" s="1797" t="s">
        <v>77</v>
      </c>
      <c r="E28" s="1799" t="s">
        <v>49</v>
      </c>
      <c r="F28" s="1799" t="s">
        <v>87</v>
      </c>
      <c r="G28" s="1800" t="s">
        <v>792</v>
      </c>
      <c r="H28" s="1801" t="s">
        <v>104</v>
      </c>
      <c r="I28" s="1801"/>
      <c r="J28" s="1801"/>
      <c r="R28" s="1760" t="s">
        <v>646</v>
      </c>
      <c r="S28" s="1761"/>
      <c r="T28" s="1761"/>
      <c r="U28" s="1761"/>
      <c r="V28" s="1761"/>
      <c r="W28" s="1761"/>
      <c r="X28" s="1761"/>
      <c r="Y28" s="1761"/>
      <c r="Z28" s="1761"/>
      <c r="AA28" s="1761"/>
      <c r="AB28" s="1761"/>
      <c r="AC28" s="1761"/>
      <c r="AD28" s="1761"/>
      <c r="AE28" s="1761"/>
      <c r="AF28" s="1761"/>
      <c r="AG28" s="1761"/>
      <c r="AH28" s="1762"/>
      <c r="AI28" s="823" t="s">
        <v>336</v>
      </c>
      <c r="AJ28" s="811" t="s">
        <v>647</v>
      </c>
    </row>
    <row r="29" spans="1:36" ht="40.5" customHeight="1" thickBot="1">
      <c r="A29" s="1798"/>
      <c r="B29" s="1798"/>
      <c r="C29" s="1798"/>
      <c r="D29" s="1798"/>
      <c r="E29" s="1799"/>
      <c r="F29" s="1799"/>
      <c r="G29" s="1800"/>
      <c r="H29" s="115">
        <f>H14</f>
        <v>2024</v>
      </c>
      <c r="I29" s="115">
        <f t="shared" ref="I29:J29" si="4">I14</f>
        <v>2025</v>
      </c>
      <c r="J29" s="115">
        <f t="shared" si="4"/>
        <v>2026</v>
      </c>
      <c r="R29" s="792"/>
      <c r="S29" s="792"/>
      <c r="T29" s="792"/>
      <c r="U29" s="792"/>
      <c r="V29" s="792"/>
      <c r="W29" s="792"/>
      <c r="X29" s="792"/>
      <c r="Y29" s="792"/>
      <c r="Z29" s="792"/>
      <c r="AA29" s="792"/>
      <c r="AB29" s="792"/>
      <c r="AC29" s="792"/>
      <c r="AD29" s="792"/>
      <c r="AE29" s="792"/>
      <c r="AF29" s="792"/>
      <c r="AG29" s="792"/>
      <c r="AH29" s="792"/>
      <c r="AI29" s="792"/>
      <c r="AJ29" s="792"/>
    </row>
    <row r="30" spans="1:36" ht="37.200000000000003" hidden="1" customHeight="1">
      <c r="A30" s="1957">
        <v>1</v>
      </c>
      <c r="B30" s="1805">
        <v>212</v>
      </c>
      <c r="C30" s="1957" t="s">
        <v>5</v>
      </c>
      <c r="D30" s="361" t="s">
        <v>6</v>
      </c>
      <c r="E30" s="353"/>
      <c r="F30" s="353"/>
      <c r="G30" s="352"/>
      <c r="H30" s="88"/>
      <c r="I30" s="88"/>
      <c r="J30" s="88"/>
      <c r="R30" s="792"/>
      <c r="S30" s="792"/>
      <c r="T30" s="792"/>
      <c r="U30" s="792"/>
      <c r="V30" s="792"/>
      <c r="W30" s="792"/>
      <c r="X30" s="792"/>
      <c r="Y30" s="792"/>
      <c r="Z30" s="792"/>
      <c r="AA30" s="792"/>
      <c r="AB30" s="792"/>
      <c r="AC30" s="792"/>
      <c r="AD30" s="792"/>
      <c r="AE30" s="792"/>
      <c r="AF30" s="792"/>
      <c r="AG30" s="792"/>
      <c r="AH30" s="792"/>
      <c r="AI30" s="792">
        <f>SUM(T30:AH30)</f>
        <v>0</v>
      </c>
      <c r="AJ30" s="792">
        <f>H30-AI30</f>
        <v>0</v>
      </c>
    </row>
    <row r="31" spans="1:36" ht="50.25" hidden="1" customHeight="1" thickBot="1">
      <c r="A31" s="1958"/>
      <c r="B31" s="1806"/>
      <c r="C31" s="1969"/>
      <c r="D31" s="362" t="s">
        <v>7</v>
      </c>
      <c r="E31" s="353"/>
      <c r="F31" s="353"/>
      <c r="G31" s="352"/>
      <c r="H31" s="88"/>
      <c r="I31" s="88"/>
      <c r="J31" s="88"/>
      <c r="R31" s="792"/>
      <c r="S31" s="792"/>
      <c r="T31" s="792"/>
      <c r="U31" s="792"/>
      <c r="V31" s="792"/>
      <c r="W31" s="792"/>
      <c r="X31" s="792"/>
      <c r="Y31" s="792"/>
      <c r="Z31" s="792"/>
      <c r="AA31" s="792"/>
      <c r="AB31" s="792"/>
      <c r="AC31" s="792"/>
      <c r="AD31" s="792"/>
      <c r="AE31" s="792"/>
      <c r="AF31" s="792"/>
      <c r="AG31" s="792"/>
      <c r="AH31" s="792"/>
      <c r="AI31" s="792">
        <f>SUM(T31:AH31)</f>
        <v>0</v>
      </c>
      <c r="AJ31" s="792">
        <f>H31-AI31</f>
        <v>0</v>
      </c>
    </row>
    <row r="32" spans="1:36" ht="20.399999999999999" hidden="1" customHeight="1" thickBot="1">
      <c r="A32" s="358"/>
      <c r="B32" s="1811" t="s">
        <v>276</v>
      </c>
      <c r="C32" s="1811"/>
      <c r="D32" s="1811"/>
      <c r="E32" s="359"/>
      <c r="F32" s="359"/>
      <c r="G32" s="360"/>
      <c r="H32" s="265">
        <f>SUM(H30:H31)</f>
        <v>0</v>
      </c>
      <c r="I32" s="265">
        <f t="shared" ref="I32:J32" si="5">SUM(I30:I31)</f>
        <v>0</v>
      </c>
      <c r="J32" s="265">
        <f t="shared" si="5"/>
        <v>0</v>
      </c>
      <c r="R32" s="822"/>
      <c r="S32" s="798">
        <f>SUM(S30:S31)</f>
        <v>0</v>
      </c>
      <c r="T32" s="798">
        <f t="shared" ref="T32:AH32" si="6">SUM(T30:T31)</f>
        <v>0</v>
      </c>
      <c r="U32" s="798">
        <f t="shared" si="6"/>
        <v>0</v>
      </c>
      <c r="V32" s="798">
        <f t="shared" si="6"/>
        <v>0</v>
      </c>
      <c r="W32" s="798">
        <f t="shared" si="6"/>
        <v>0</v>
      </c>
      <c r="X32" s="798">
        <f t="shared" si="6"/>
        <v>0</v>
      </c>
      <c r="Y32" s="798">
        <f t="shared" si="6"/>
        <v>0</v>
      </c>
      <c r="Z32" s="798">
        <f t="shared" si="6"/>
        <v>0</v>
      </c>
      <c r="AA32" s="798">
        <f t="shared" si="6"/>
        <v>0</v>
      </c>
      <c r="AB32" s="798">
        <f t="shared" si="6"/>
        <v>0</v>
      </c>
      <c r="AC32" s="798">
        <f t="shared" si="6"/>
        <v>0</v>
      </c>
      <c r="AD32" s="798">
        <f t="shared" si="6"/>
        <v>0</v>
      </c>
      <c r="AE32" s="798">
        <f t="shared" si="6"/>
        <v>0</v>
      </c>
      <c r="AF32" s="798">
        <f t="shared" si="6"/>
        <v>0</v>
      </c>
      <c r="AG32" s="798">
        <f t="shared" si="6"/>
        <v>0</v>
      </c>
      <c r="AH32" s="798">
        <f t="shared" si="6"/>
        <v>0</v>
      </c>
      <c r="AI32" s="798">
        <f>SUM(T32:AH32)</f>
        <v>0</v>
      </c>
      <c r="AJ32" s="814">
        <f>H32-AI32</f>
        <v>0</v>
      </c>
    </row>
    <row r="33" spans="1:36" ht="50.1" hidden="1" customHeight="1">
      <c r="A33" s="1970">
        <v>2</v>
      </c>
      <c r="B33" s="1805">
        <v>222</v>
      </c>
      <c r="C33" s="1957" t="s">
        <v>8</v>
      </c>
      <c r="D33" s="361" t="s">
        <v>9</v>
      </c>
      <c r="E33" s="354"/>
      <c r="F33" s="354"/>
      <c r="G33" s="355"/>
      <c r="H33" s="356"/>
      <c r="I33" s="356"/>
      <c r="J33" s="356"/>
      <c r="R33" s="792"/>
      <c r="S33" s="792"/>
      <c r="T33" s="792"/>
      <c r="U33" s="792"/>
      <c r="V33" s="792"/>
      <c r="W33" s="792"/>
      <c r="X33" s="792"/>
      <c r="Y33" s="792"/>
      <c r="Z33" s="792"/>
      <c r="AA33" s="792"/>
      <c r="AB33" s="792"/>
      <c r="AC33" s="792"/>
      <c r="AD33" s="792"/>
      <c r="AE33" s="792"/>
      <c r="AF33" s="792"/>
      <c r="AG33" s="792"/>
      <c r="AH33" s="792"/>
      <c r="AI33" s="792">
        <f>SUM(T33:AH33)</f>
        <v>0</v>
      </c>
      <c r="AJ33" s="792">
        <f>H33-AI33</f>
        <v>0</v>
      </c>
    </row>
    <row r="34" spans="1:36" ht="18" hidden="1" customHeight="1">
      <c r="A34" s="1971"/>
      <c r="B34" s="1806"/>
      <c r="C34" s="1969"/>
      <c r="D34" s="59"/>
      <c r="E34" s="354"/>
      <c r="F34" s="354"/>
      <c r="G34" s="355"/>
      <c r="H34" s="356"/>
      <c r="I34" s="356"/>
      <c r="J34" s="356"/>
      <c r="R34" s="792"/>
      <c r="S34" s="792"/>
      <c r="T34" s="792"/>
      <c r="U34" s="792"/>
      <c r="V34" s="792"/>
      <c r="W34" s="792"/>
      <c r="X34" s="792"/>
      <c r="Y34" s="792"/>
      <c r="Z34" s="792"/>
      <c r="AA34" s="792"/>
      <c r="AB34" s="792"/>
      <c r="AC34" s="792"/>
      <c r="AD34" s="792"/>
      <c r="AE34" s="792"/>
      <c r="AF34" s="792"/>
      <c r="AG34" s="792"/>
      <c r="AH34" s="792"/>
      <c r="AI34" s="792">
        <f t="shared" ref="AI34:AI36" si="7">SUM(T34:AH34)</f>
        <v>0</v>
      </c>
      <c r="AJ34" s="792">
        <f t="shared" ref="AJ34:AJ36" si="8">H34-AI34</f>
        <v>0</v>
      </c>
    </row>
    <row r="35" spans="1:36" ht="18" hidden="1" customHeight="1">
      <c r="A35" s="1971"/>
      <c r="B35" s="1806"/>
      <c r="C35" s="1969"/>
      <c r="D35" s="59"/>
      <c r="E35" s="354"/>
      <c r="F35" s="354"/>
      <c r="G35" s="355"/>
      <c r="H35" s="356"/>
      <c r="I35" s="356"/>
      <c r="J35" s="356"/>
      <c r="R35" s="792"/>
      <c r="S35" s="792"/>
      <c r="T35" s="792"/>
      <c r="U35" s="792"/>
      <c r="V35" s="792"/>
      <c r="W35" s="792"/>
      <c r="X35" s="792"/>
      <c r="Y35" s="792"/>
      <c r="Z35" s="792"/>
      <c r="AA35" s="792"/>
      <c r="AB35" s="792"/>
      <c r="AC35" s="792"/>
      <c r="AD35" s="792"/>
      <c r="AE35" s="792"/>
      <c r="AF35" s="792"/>
      <c r="AG35" s="792"/>
      <c r="AH35" s="792"/>
      <c r="AI35" s="792">
        <f t="shared" si="7"/>
        <v>0</v>
      </c>
      <c r="AJ35" s="792">
        <f t="shared" si="8"/>
        <v>0</v>
      </c>
    </row>
    <row r="36" spans="1:36" ht="18" hidden="1" customHeight="1" thickBot="1">
      <c r="A36" s="1972"/>
      <c r="B36" s="1807"/>
      <c r="C36" s="1958"/>
      <c r="D36" s="59"/>
      <c r="E36" s="354"/>
      <c r="F36" s="354"/>
      <c r="G36" s="355"/>
      <c r="H36" s="356"/>
      <c r="I36" s="356"/>
      <c r="J36" s="356"/>
      <c r="R36" s="792"/>
      <c r="S36" s="792"/>
      <c r="T36" s="792"/>
      <c r="U36" s="792"/>
      <c r="V36" s="792"/>
      <c r="W36" s="792"/>
      <c r="X36" s="792"/>
      <c r="Y36" s="792"/>
      <c r="Z36" s="792"/>
      <c r="AA36" s="792"/>
      <c r="AB36" s="792"/>
      <c r="AC36" s="792"/>
      <c r="AD36" s="792"/>
      <c r="AE36" s="792"/>
      <c r="AF36" s="792"/>
      <c r="AG36" s="792"/>
      <c r="AH36" s="792"/>
      <c r="AI36" s="792">
        <f t="shared" si="7"/>
        <v>0</v>
      </c>
      <c r="AJ36" s="792">
        <f t="shared" si="8"/>
        <v>0</v>
      </c>
    </row>
    <row r="37" spans="1:36" ht="20.399999999999999" hidden="1" customHeight="1" thickBot="1">
      <c r="A37" s="358"/>
      <c r="B37" s="1811" t="s">
        <v>405</v>
      </c>
      <c r="C37" s="1811"/>
      <c r="D37" s="1811"/>
      <c r="E37" s="359"/>
      <c r="F37" s="359"/>
      <c r="G37" s="360"/>
      <c r="H37" s="265">
        <f>SUM(H33:H36)</f>
        <v>0</v>
      </c>
      <c r="I37" s="265">
        <f t="shared" ref="I37:J37" si="9">SUM(I33:I36)</f>
        <v>0</v>
      </c>
      <c r="J37" s="265">
        <f t="shared" si="9"/>
        <v>0</v>
      </c>
      <c r="R37" s="822"/>
      <c r="S37" s="798">
        <f>SUM(S33:S36)</f>
        <v>0</v>
      </c>
      <c r="T37" s="798">
        <f t="shared" ref="T37:AH37" si="10">SUM(T33:T36)</f>
        <v>0</v>
      </c>
      <c r="U37" s="798">
        <f t="shared" si="10"/>
        <v>0</v>
      </c>
      <c r="V37" s="798">
        <f t="shared" si="10"/>
        <v>0</v>
      </c>
      <c r="W37" s="798">
        <f t="shared" si="10"/>
        <v>0</v>
      </c>
      <c r="X37" s="798">
        <f t="shared" si="10"/>
        <v>0</v>
      </c>
      <c r="Y37" s="798">
        <f t="shared" si="10"/>
        <v>0</v>
      </c>
      <c r="Z37" s="798">
        <f t="shared" si="10"/>
        <v>0</v>
      </c>
      <c r="AA37" s="798">
        <f t="shared" si="10"/>
        <v>0</v>
      </c>
      <c r="AB37" s="798">
        <f t="shared" si="10"/>
        <v>0</v>
      </c>
      <c r="AC37" s="798">
        <f t="shared" si="10"/>
        <v>0</v>
      </c>
      <c r="AD37" s="798">
        <f t="shared" si="10"/>
        <v>0</v>
      </c>
      <c r="AE37" s="798">
        <f t="shared" si="10"/>
        <v>0</v>
      </c>
      <c r="AF37" s="798">
        <f t="shared" si="10"/>
        <v>0</v>
      </c>
      <c r="AG37" s="798">
        <f t="shared" si="10"/>
        <v>0</v>
      </c>
      <c r="AH37" s="798">
        <f t="shared" si="10"/>
        <v>0</v>
      </c>
      <c r="AI37" s="798">
        <f>SUM(T37:AH37)</f>
        <v>0</v>
      </c>
      <c r="AJ37" s="814">
        <f>H37-AI37</f>
        <v>0</v>
      </c>
    </row>
    <row r="38" spans="1:36" ht="34.049999999999997" hidden="1" customHeight="1">
      <c r="A38" s="1802">
        <v>3</v>
      </c>
      <c r="B38" s="1805">
        <v>226</v>
      </c>
      <c r="C38" s="1957" t="s">
        <v>10</v>
      </c>
      <c r="D38" s="361" t="s">
        <v>11</v>
      </c>
      <c r="E38" s="60"/>
      <c r="F38" s="56"/>
      <c r="G38" s="61"/>
      <c r="H38" s="56"/>
      <c r="I38" s="56"/>
      <c r="J38" s="56"/>
      <c r="R38" s="792"/>
      <c r="S38" s="792"/>
      <c r="T38" s="792"/>
      <c r="U38" s="792"/>
      <c r="V38" s="792"/>
      <c r="W38" s="792"/>
      <c r="X38" s="792"/>
      <c r="Y38" s="792"/>
      <c r="Z38" s="792"/>
      <c r="AA38" s="792"/>
      <c r="AB38" s="792"/>
      <c r="AC38" s="792"/>
      <c r="AD38" s="792"/>
      <c r="AE38" s="792"/>
      <c r="AF38" s="792"/>
      <c r="AG38" s="792"/>
      <c r="AH38" s="792"/>
      <c r="AI38" s="792">
        <f>SUM(T38:AH38)</f>
        <v>0</v>
      </c>
      <c r="AJ38" s="792">
        <f>H38-AI38</f>
        <v>0</v>
      </c>
    </row>
    <row r="39" spans="1:36" ht="18" hidden="1" customHeight="1">
      <c r="A39" s="1803"/>
      <c r="B39" s="1806"/>
      <c r="C39" s="1969"/>
      <c r="D39" s="59" t="s">
        <v>1061</v>
      </c>
      <c r="E39" s="60"/>
      <c r="F39" s="56"/>
      <c r="G39" s="61"/>
      <c r="H39" s="56"/>
      <c r="I39" s="56"/>
      <c r="J39" s="56"/>
      <c r="R39" s="792"/>
      <c r="S39" s="792"/>
      <c r="T39" s="792"/>
      <c r="U39" s="792"/>
      <c r="V39" s="792"/>
      <c r="W39" s="792"/>
      <c r="X39" s="792"/>
      <c r="Y39" s="792"/>
      <c r="Z39" s="792"/>
      <c r="AA39" s="792"/>
      <c r="AB39" s="792"/>
      <c r="AC39" s="792"/>
      <c r="AD39" s="792"/>
      <c r="AE39" s="792"/>
      <c r="AF39" s="792"/>
      <c r="AG39" s="792"/>
      <c r="AH39" s="792"/>
      <c r="AI39" s="792">
        <f t="shared" ref="AI39:AI40" si="11">SUM(T39:AH39)</f>
        <v>0</v>
      </c>
      <c r="AJ39" s="792">
        <f t="shared" ref="AJ39:AJ40" si="12">H39-AI39</f>
        <v>0</v>
      </c>
    </row>
    <row r="40" spans="1:36" ht="18" hidden="1" customHeight="1" thickBot="1">
      <c r="A40" s="1804"/>
      <c r="B40" s="1807"/>
      <c r="C40" s="1958"/>
      <c r="D40" s="59"/>
      <c r="E40" s="60"/>
      <c r="F40" s="56"/>
      <c r="G40" s="61"/>
      <c r="H40" s="56"/>
      <c r="I40" s="56"/>
      <c r="J40" s="56"/>
      <c r="R40" s="792"/>
      <c r="S40" s="792"/>
      <c r="T40" s="792"/>
      <c r="U40" s="792"/>
      <c r="V40" s="792"/>
      <c r="W40" s="792"/>
      <c r="X40" s="792"/>
      <c r="Y40" s="792"/>
      <c r="Z40" s="792"/>
      <c r="AA40" s="792"/>
      <c r="AB40" s="792"/>
      <c r="AC40" s="792"/>
      <c r="AD40" s="792"/>
      <c r="AE40" s="792"/>
      <c r="AF40" s="792"/>
      <c r="AG40" s="792"/>
      <c r="AH40" s="792"/>
      <c r="AI40" s="792">
        <f t="shared" si="11"/>
        <v>0</v>
      </c>
      <c r="AJ40" s="792">
        <f t="shared" si="12"/>
        <v>0</v>
      </c>
    </row>
    <row r="41" spans="1:36" ht="20.399999999999999" hidden="1" customHeight="1" thickBot="1">
      <c r="A41" s="358"/>
      <c r="B41" s="1811" t="s">
        <v>406</v>
      </c>
      <c r="C41" s="1811"/>
      <c r="D41" s="1811"/>
      <c r="E41" s="359"/>
      <c r="F41" s="359"/>
      <c r="G41" s="360"/>
      <c r="H41" s="265">
        <f>SUM(H38:H40)</f>
        <v>0</v>
      </c>
      <c r="I41" s="265">
        <f t="shared" ref="I41:J41" si="13">SUM(I38:I40)</f>
        <v>0</v>
      </c>
      <c r="J41" s="265">
        <f t="shared" si="13"/>
        <v>0</v>
      </c>
      <c r="R41" s="822"/>
      <c r="S41" s="798">
        <f>SUM(S38:S40)</f>
        <v>0</v>
      </c>
      <c r="T41" s="798">
        <f t="shared" ref="T41:AH41" si="14">SUM(T38:T40)</f>
        <v>0</v>
      </c>
      <c r="U41" s="798">
        <f t="shared" si="14"/>
        <v>0</v>
      </c>
      <c r="V41" s="798">
        <f t="shared" si="14"/>
        <v>0</v>
      </c>
      <c r="W41" s="798">
        <f t="shared" si="14"/>
        <v>0</v>
      </c>
      <c r="X41" s="798">
        <f t="shared" si="14"/>
        <v>0</v>
      </c>
      <c r="Y41" s="798">
        <f t="shared" si="14"/>
        <v>0</v>
      </c>
      <c r="Z41" s="798">
        <f t="shared" si="14"/>
        <v>0</v>
      </c>
      <c r="AA41" s="798">
        <f t="shared" si="14"/>
        <v>0</v>
      </c>
      <c r="AB41" s="798">
        <f t="shared" si="14"/>
        <v>0</v>
      </c>
      <c r="AC41" s="798">
        <f t="shared" si="14"/>
        <v>0</v>
      </c>
      <c r="AD41" s="798">
        <f t="shared" si="14"/>
        <v>0</v>
      </c>
      <c r="AE41" s="798">
        <f t="shared" si="14"/>
        <v>0</v>
      </c>
      <c r="AF41" s="798">
        <f t="shared" si="14"/>
        <v>0</v>
      </c>
      <c r="AG41" s="798">
        <f t="shared" si="14"/>
        <v>0</v>
      </c>
      <c r="AH41" s="798">
        <f t="shared" si="14"/>
        <v>0</v>
      </c>
      <c r="AI41" s="798">
        <f>SUM(T41:AH41)</f>
        <v>0</v>
      </c>
      <c r="AJ41" s="814">
        <f>H41-AI41</f>
        <v>0</v>
      </c>
    </row>
    <row r="42" spans="1:36" ht="22.2" hidden="1" customHeight="1">
      <c r="A42" s="1802">
        <v>4</v>
      </c>
      <c r="B42" s="1805"/>
      <c r="C42" s="1808"/>
      <c r="D42" s="361"/>
      <c r="E42" s="60"/>
      <c r="F42" s="56"/>
      <c r="G42" s="61"/>
      <c r="H42" s="56"/>
      <c r="I42" s="56"/>
      <c r="J42" s="56"/>
      <c r="R42" s="792"/>
      <c r="S42" s="792"/>
      <c r="T42" s="792"/>
      <c r="U42" s="792"/>
      <c r="V42" s="792"/>
      <c r="W42" s="792"/>
      <c r="X42" s="792"/>
      <c r="Y42" s="792"/>
      <c r="Z42" s="792"/>
      <c r="AA42" s="792"/>
      <c r="AB42" s="792"/>
      <c r="AC42" s="792"/>
      <c r="AD42" s="792"/>
      <c r="AE42" s="792"/>
      <c r="AF42" s="792"/>
      <c r="AG42" s="792"/>
      <c r="AH42" s="792"/>
      <c r="AI42" s="792">
        <f>SUM(T42:AH42)</f>
        <v>0</v>
      </c>
      <c r="AJ42" s="792">
        <f>H42-AI42</f>
        <v>0</v>
      </c>
    </row>
    <row r="43" spans="1:36" ht="22.2" hidden="1" customHeight="1">
      <c r="A43" s="1803"/>
      <c r="B43" s="1806"/>
      <c r="C43" s="1809"/>
      <c r="D43" s="59"/>
      <c r="E43" s="60"/>
      <c r="F43" s="56"/>
      <c r="G43" s="61"/>
      <c r="H43" s="56"/>
      <c r="I43" s="56"/>
      <c r="J43" s="56"/>
      <c r="R43" s="792"/>
      <c r="S43" s="792"/>
      <c r="T43" s="792"/>
      <c r="U43" s="792"/>
      <c r="V43" s="792"/>
      <c r="W43" s="792"/>
      <c r="X43" s="792"/>
      <c r="Y43" s="792"/>
      <c r="Z43" s="792"/>
      <c r="AA43" s="792"/>
      <c r="AB43" s="792"/>
      <c r="AC43" s="792"/>
      <c r="AD43" s="792"/>
      <c r="AE43" s="792"/>
      <c r="AF43" s="792"/>
      <c r="AG43" s="792"/>
      <c r="AH43" s="792"/>
      <c r="AI43" s="792">
        <f t="shared" ref="AI43:AI44" si="15">SUM(T43:AH43)</f>
        <v>0</v>
      </c>
      <c r="AJ43" s="792">
        <f t="shared" ref="AJ43:AJ44" si="16">H43-AI43</f>
        <v>0</v>
      </c>
    </row>
    <row r="44" spans="1:36" ht="22.2" hidden="1" customHeight="1" thickBot="1">
      <c r="A44" s="1804"/>
      <c r="B44" s="1807"/>
      <c r="C44" s="1810"/>
      <c r="D44" s="59"/>
      <c r="E44" s="60"/>
      <c r="F44" s="56"/>
      <c r="G44" s="61"/>
      <c r="H44" s="56"/>
      <c r="I44" s="56"/>
      <c r="J44" s="56"/>
      <c r="R44" s="792"/>
      <c r="S44" s="792"/>
      <c r="T44" s="792"/>
      <c r="U44" s="792"/>
      <c r="V44" s="792"/>
      <c r="W44" s="792"/>
      <c r="X44" s="792"/>
      <c r="Y44" s="792"/>
      <c r="Z44" s="792"/>
      <c r="AA44" s="792"/>
      <c r="AB44" s="792"/>
      <c r="AC44" s="792"/>
      <c r="AD44" s="792"/>
      <c r="AE44" s="792"/>
      <c r="AF44" s="792"/>
      <c r="AG44" s="792"/>
      <c r="AH44" s="792"/>
      <c r="AI44" s="792">
        <f t="shared" si="15"/>
        <v>0</v>
      </c>
      <c r="AJ44" s="792">
        <f t="shared" si="16"/>
        <v>0</v>
      </c>
    </row>
    <row r="45" spans="1:36" ht="21.9" hidden="1" customHeight="1" thickBot="1">
      <c r="A45" s="358"/>
      <c r="B45" s="1811" t="s">
        <v>434</v>
      </c>
      <c r="C45" s="1811"/>
      <c r="D45" s="1811"/>
      <c r="E45" s="359"/>
      <c r="F45" s="359"/>
      <c r="G45" s="360"/>
      <c r="H45" s="265">
        <f>SUM(H42:H44)</f>
        <v>0</v>
      </c>
      <c r="I45" s="265">
        <f t="shared" ref="I45:J45" si="17">SUM(I42:I44)</f>
        <v>0</v>
      </c>
      <c r="J45" s="265">
        <f t="shared" si="17"/>
        <v>0</v>
      </c>
      <c r="R45" s="822"/>
      <c r="S45" s="798">
        <f>SUM(S42:S44)</f>
        <v>0</v>
      </c>
      <c r="T45" s="798">
        <f t="shared" ref="T45:AH45" si="18">SUM(T42:T44)</f>
        <v>0</v>
      </c>
      <c r="U45" s="798">
        <f t="shared" si="18"/>
        <v>0</v>
      </c>
      <c r="V45" s="798">
        <f t="shared" si="18"/>
        <v>0</v>
      </c>
      <c r="W45" s="798">
        <f t="shared" si="18"/>
        <v>0</v>
      </c>
      <c r="X45" s="798">
        <f t="shared" si="18"/>
        <v>0</v>
      </c>
      <c r="Y45" s="798">
        <f t="shared" si="18"/>
        <v>0</v>
      </c>
      <c r="Z45" s="798">
        <f t="shared" si="18"/>
        <v>0</v>
      </c>
      <c r="AA45" s="798">
        <f t="shared" si="18"/>
        <v>0</v>
      </c>
      <c r="AB45" s="798">
        <f t="shared" si="18"/>
        <v>0</v>
      </c>
      <c r="AC45" s="798">
        <f t="shared" si="18"/>
        <v>0</v>
      </c>
      <c r="AD45" s="798">
        <f t="shared" si="18"/>
        <v>0</v>
      </c>
      <c r="AE45" s="798">
        <f t="shared" si="18"/>
        <v>0</v>
      </c>
      <c r="AF45" s="798">
        <f t="shared" si="18"/>
        <v>0</v>
      </c>
      <c r="AG45" s="798">
        <f t="shared" si="18"/>
        <v>0</v>
      </c>
      <c r="AH45" s="798">
        <f t="shared" si="18"/>
        <v>0</v>
      </c>
      <c r="AI45" s="798">
        <f>SUM(T45:AH45)</f>
        <v>0</v>
      </c>
      <c r="AJ45" s="814">
        <f>H45-AI45</f>
        <v>0</v>
      </c>
    </row>
    <row r="46" spans="1:36" ht="31.05" hidden="1" customHeight="1">
      <c r="A46" s="1802">
        <v>5</v>
      </c>
      <c r="B46" s="1805">
        <v>266</v>
      </c>
      <c r="C46" s="1966" t="s">
        <v>410</v>
      </c>
      <c r="D46" s="363" t="s">
        <v>411</v>
      </c>
      <c r="E46" s="60"/>
      <c r="F46" s="56"/>
      <c r="G46" s="61"/>
      <c r="H46" s="56"/>
      <c r="I46" s="56"/>
      <c r="J46" s="56"/>
      <c r="R46" s="792"/>
      <c r="S46" s="792"/>
      <c r="T46" s="792"/>
      <c r="U46" s="792"/>
      <c r="V46" s="792"/>
      <c r="W46" s="792"/>
      <c r="X46" s="792"/>
      <c r="Y46" s="792"/>
      <c r="Z46" s="792"/>
      <c r="AA46" s="792"/>
      <c r="AB46" s="792"/>
      <c r="AC46" s="792"/>
      <c r="AD46" s="792"/>
      <c r="AE46" s="792"/>
      <c r="AF46" s="792"/>
      <c r="AG46" s="792"/>
      <c r="AH46" s="792"/>
      <c r="AI46" s="792">
        <f>SUM(T46:AH46)</f>
        <v>0</v>
      </c>
      <c r="AJ46" s="792">
        <f>H46-AI46</f>
        <v>0</v>
      </c>
    </row>
    <row r="47" spans="1:36" ht="34.049999999999997" hidden="1" customHeight="1">
      <c r="A47" s="1803"/>
      <c r="B47" s="1806"/>
      <c r="C47" s="1967"/>
      <c r="D47" s="361" t="s">
        <v>552</v>
      </c>
      <c r="E47" s="91"/>
      <c r="F47" s="88"/>
      <c r="G47" s="600"/>
      <c r="H47" s="56"/>
      <c r="I47" s="56"/>
      <c r="J47" s="56"/>
      <c r="K47" s="357">
        <f>E47*F47*G47</f>
        <v>0</v>
      </c>
      <c r="R47" s="792"/>
      <c r="S47" s="792"/>
      <c r="T47" s="792"/>
      <c r="U47" s="792"/>
      <c r="V47" s="792"/>
      <c r="W47" s="792"/>
      <c r="X47" s="792"/>
      <c r="Y47" s="792"/>
      <c r="Z47" s="792"/>
      <c r="AA47" s="792"/>
      <c r="AB47" s="792"/>
      <c r="AC47" s="792"/>
      <c r="AD47" s="792"/>
      <c r="AE47" s="792"/>
      <c r="AF47" s="792"/>
      <c r="AG47" s="792"/>
      <c r="AH47" s="792"/>
      <c r="AI47" s="792">
        <f t="shared" ref="AI47:AI48" si="19">SUM(T47:AH47)</f>
        <v>0</v>
      </c>
      <c r="AJ47" s="792">
        <f t="shared" ref="AJ47:AJ48" si="20">H47-AI47</f>
        <v>0</v>
      </c>
    </row>
    <row r="48" spans="1:36" ht="15.6" hidden="1" customHeight="1" thickBot="1">
      <c r="A48" s="1804"/>
      <c r="B48" s="1807"/>
      <c r="C48" s="1968"/>
      <c r="D48" s="59"/>
      <c r="E48" s="60"/>
      <c r="F48" s="56"/>
      <c r="G48" s="61"/>
      <c r="H48" s="56"/>
      <c r="I48" s="56"/>
      <c r="J48" s="56"/>
      <c r="R48" s="792"/>
      <c r="S48" s="792"/>
      <c r="T48" s="792"/>
      <c r="U48" s="792"/>
      <c r="V48" s="792"/>
      <c r="W48" s="792"/>
      <c r="X48" s="792"/>
      <c r="Y48" s="792"/>
      <c r="Z48" s="792"/>
      <c r="AA48" s="792"/>
      <c r="AB48" s="792"/>
      <c r="AC48" s="792"/>
      <c r="AD48" s="792"/>
      <c r="AE48" s="792"/>
      <c r="AF48" s="792"/>
      <c r="AG48" s="792"/>
      <c r="AH48" s="792"/>
      <c r="AI48" s="792">
        <f t="shared" si="19"/>
        <v>0</v>
      </c>
      <c r="AJ48" s="792">
        <f t="shared" si="20"/>
        <v>0</v>
      </c>
    </row>
    <row r="49" spans="1:36" ht="20.399999999999999" hidden="1" customHeight="1" thickBot="1">
      <c r="A49" s="358"/>
      <c r="B49" s="1811" t="s">
        <v>412</v>
      </c>
      <c r="C49" s="1811"/>
      <c r="D49" s="1811"/>
      <c r="E49" s="359"/>
      <c r="F49" s="359"/>
      <c r="G49" s="360"/>
      <c r="H49" s="265">
        <f>SUM(H46:H48)</f>
        <v>0</v>
      </c>
      <c r="I49" s="265">
        <f t="shared" ref="I49:J49" si="21">SUM(I46:I48)</f>
        <v>0</v>
      </c>
      <c r="J49" s="265">
        <f t="shared" si="21"/>
        <v>0</v>
      </c>
      <c r="R49" s="822"/>
      <c r="S49" s="798">
        <f>SUM(S46:S48)</f>
        <v>0</v>
      </c>
      <c r="T49" s="798">
        <f t="shared" ref="T49:AH49" si="22">SUM(T46:T48)</f>
        <v>0</v>
      </c>
      <c r="U49" s="798">
        <f t="shared" si="22"/>
        <v>0</v>
      </c>
      <c r="V49" s="798">
        <f t="shared" si="22"/>
        <v>0</v>
      </c>
      <c r="W49" s="798">
        <f t="shared" si="22"/>
        <v>0</v>
      </c>
      <c r="X49" s="798">
        <f t="shared" si="22"/>
        <v>0</v>
      </c>
      <c r="Y49" s="798">
        <f t="shared" si="22"/>
        <v>0</v>
      </c>
      <c r="Z49" s="798">
        <f t="shared" si="22"/>
        <v>0</v>
      </c>
      <c r="AA49" s="798">
        <f t="shared" si="22"/>
        <v>0</v>
      </c>
      <c r="AB49" s="798">
        <f t="shared" si="22"/>
        <v>0</v>
      </c>
      <c r="AC49" s="798">
        <f t="shared" si="22"/>
        <v>0</v>
      </c>
      <c r="AD49" s="798">
        <f t="shared" si="22"/>
        <v>0</v>
      </c>
      <c r="AE49" s="798">
        <f t="shared" si="22"/>
        <v>0</v>
      </c>
      <c r="AF49" s="798">
        <f t="shared" si="22"/>
        <v>0</v>
      </c>
      <c r="AG49" s="798">
        <f t="shared" si="22"/>
        <v>0</v>
      </c>
      <c r="AH49" s="798">
        <f t="shared" si="22"/>
        <v>0</v>
      </c>
      <c r="AI49" s="798">
        <f>SUM(T49:AH49)</f>
        <v>0</v>
      </c>
      <c r="AJ49" s="814">
        <f>H49-AI49</f>
        <v>0</v>
      </c>
    </row>
    <row r="50" spans="1:36" ht="15.6" hidden="1" customHeight="1">
      <c r="A50" s="1802">
        <v>6</v>
      </c>
      <c r="B50" s="1805">
        <v>290</v>
      </c>
      <c r="C50" s="1957" t="s">
        <v>12</v>
      </c>
      <c r="D50" s="361" t="s">
        <v>13</v>
      </c>
      <c r="E50" s="60"/>
      <c r="F50" s="56"/>
      <c r="G50" s="61"/>
      <c r="H50" s="56"/>
      <c r="I50" s="56"/>
      <c r="J50" s="56"/>
      <c r="R50" s="792"/>
      <c r="S50" s="792"/>
      <c r="T50" s="792"/>
      <c r="U50" s="792"/>
      <c r="V50" s="792"/>
      <c r="W50" s="792"/>
      <c r="X50" s="792"/>
      <c r="Y50" s="792"/>
      <c r="Z50" s="792"/>
      <c r="AA50" s="792"/>
      <c r="AB50" s="792"/>
      <c r="AC50" s="792"/>
      <c r="AD50" s="792"/>
      <c r="AE50" s="792"/>
      <c r="AF50" s="792"/>
      <c r="AG50" s="792"/>
      <c r="AH50" s="792"/>
      <c r="AI50" s="792">
        <f>SUM(T50:AH50)</f>
        <v>0</v>
      </c>
      <c r="AJ50" s="792">
        <f>H50-AI50</f>
        <v>0</v>
      </c>
    </row>
    <row r="51" spans="1:36" ht="15.6" hidden="1" customHeight="1" thickBot="1">
      <c r="A51" s="1804"/>
      <c r="B51" s="1807"/>
      <c r="C51" s="1958"/>
      <c r="D51" s="59"/>
      <c r="E51" s="60"/>
      <c r="F51" s="56"/>
      <c r="G51" s="61"/>
      <c r="H51" s="56"/>
      <c r="I51" s="56"/>
      <c r="J51" s="56"/>
      <c r="R51" s="792"/>
      <c r="S51" s="792"/>
      <c r="T51" s="792"/>
      <c r="U51" s="792"/>
      <c r="V51" s="792"/>
      <c r="W51" s="792"/>
      <c r="X51" s="792"/>
      <c r="Y51" s="792"/>
      <c r="Z51" s="792"/>
      <c r="AA51" s="792"/>
      <c r="AB51" s="792"/>
      <c r="AC51" s="792"/>
      <c r="AD51" s="792"/>
      <c r="AE51" s="792"/>
      <c r="AF51" s="792"/>
      <c r="AG51" s="792"/>
      <c r="AH51" s="792"/>
      <c r="AI51" s="792">
        <f>SUM(T51:AH51)</f>
        <v>0</v>
      </c>
      <c r="AJ51" s="792">
        <f>H51-AI51</f>
        <v>0</v>
      </c>
    </row>
    <row r="52" spans="1:36" ht="20.399999999999999" hidden="1" customHeight="1" thickBot="1">
      <c r="A52" s="358"/>
      <c r="B52" s="1811" t="s">
        <v>413</v>
      </c>
      <c r="C52" s="1811"/>
      <c r="D52" s="1811"/>
      <c r="E52" s="359"/>
      <c r="F52" s="359"/>
      <c r="G52" s="360"/>
      <c r="H52" s="265">
        <f>SUM(H50:H51)</f>
        <v>0</v>
      </c>
      <c r="I52" s="265">
        <f t="shared" ref="I52:J52" si="23">SUM(I50:I51)</f>
        <v>0</v>
      </c>
      <c r="J52" s="265">
        <f t="shared" si="23"/>
        <v>0</v>
      </c>
      <c r="R52" s="822"/>
      <c r="S52" s="798">
        <f>SUM(S50:S51)</f>
        <v>0</v>
      </c>
      <c r="T52" s="798">
        <f t="shared" ref="T52:AH52" si="24">SUM(T50:T51)</f>
        <v>0</v>
      </c>
      <c r="U52" s="798">
        <f t="shared" si="24"/>
        <v>0</v>
      </c>
      <c r="V52" s="798">
        <f t="shared" si="24"/>
        <v>0</v>
      </c>
      <c r="W52" s="798">
        <f t="shared" si="24"/>
        <v>0</v>
      </c>
      <c r="X52" s="798">
        <f t="shared" si="24"/>
        <v>0</v>
      </c>
      <c r="Y52" s="798">
        <f t="shared" si="24"/>
        <v>0</v>
      </c>
      <c r="Z52" s="798">
        <f t="shared" si="24"/>
        <v>0</v>
      </c>
      <c r="AA52" s="798">
        <f t="shared" si="24"/>
        <v>0</v>
      </c>
      <c r="AB52" s="798">
        <f t="shared" si="24"/>
        <v>0</v>
      </c>
      <c r="AC52" s="798">
        <f t="shared" si="24"/>
        <v>0</v>
      </c>
      <c r="AD52" s="798">
        <f t="shared" si="24"/>
        <v>0</v>
      </c>
      <c r="AE52" s="798">
        <f t="shared" si="24"/>
        <v>0</v>
      </c>
      <c r="AF52" s="798">
        <f t="shared" si="24"/>
        <v>0</v>
      </c>
      <c r="AG52" s="798">
        <f t="shared" si="24"/>
        <v>0</v>
      </c>
      <c r="AH52" s="798">
        <f t="shared" si="24"/>
        <v>0</v>
      </c>
      <c r="AI52" s="798">
        <f>SUM(T52:AH52)</f>
        <v>0</v>
      </c>
      <c r="AJ52" s="814">
        <f>H52-AI52</f>
        <v>0</v>
      </c>
    </row>
    <row r="53" spans="1:36" ht="20.399999999999999" customHeight="1" thickBot="1">
      <c r="A53" s="1773" t="s">
        <v>14</v>
      </c>
      <c r="B53" s="1774"/>
      <c r="C53" s="1774"/>
      <c r="D53" s="1774"/>
      <c r="E53" s="1774"/>
      <c r="F53" s="1774"/>
      <c r="G53" s="1775"/>
      <c r="H53" s="96">
        <f>H32+H37+H41+H45+H49+H52</f>
        <v>0</v>
      </c>
      <c r="I53" s="96">
        <f t="shared" ref="I53:J53" si="25">I32+I37+I41+I45+I49+I52</f>
        <v>0</v>
      </c>
      <c r="J53" s="96">
        <f t="shared" si="25"/>
        <v>0</v>
      </c>
      <c r="R53" s="795"/>
      <c r="S53" s="796"/>
      <c r="T53" s="796">
        <f>T32+T37+T41+T49+T52</f>
        <v>0</v>
      </c>
      <c r="U53" s="796">
        <f t="shared" ref="U53:AH53" si="26">U32+U37+U41+U49+U52</f>
        <v>0</v>
      </c>
      <c r="V53" s="796">
        <f t="shared" si="26"/>
        <v>0</v>
      </c>
      <c r="W53" s="796">
        <f t="shared" si="26"/>
        <v>0</v>
      </c>
      <c r="X53" s="796">
        <f t="shared" si="26"/>
        <v>0</v>
      </c>
      <c r="Y53" s="796">
        <f t="shared" si="26"/>
        <v>0</v>
      </c>
      <c r="Z53" s="796">
        <f t="shared" si="26"/>
        <v>0</v>
      </c>
      <c r="AA53" s="796">
        <f t="shared" si="26"/>
        <v>0</v>
      </c>
      <c r="AB53" s="796">
        <f t="shared" si="26"/>
        <v>0</v>
      </c>
      <c r="AC53" s="796">
        <f t="shared" si="26"/>
        <v>0</v>
      </c>
      <c r="AD53" s="796">
        <f t="shared" si="26"/>
        <v>0</v>
      </c>
      <c r="AE53" s="796">
        <f t="shared" si="26"/>
        <v>0</v>
      </c>
      <c r="AF53" s="796">
        <f t="shared" si="26"/>
        <v>0</v>
      </c>
      <c r="AG53" s="796">
        <f t="shared" si="26"/>
        <v>0</v>
      </c>
      <c r="AH53" s="796">
        <f t="shared" si="26"/>
        <v>0</v>
      </c>
      <c r="AI53" s="796">
        <f>SUM(T53:AH53)</f>
        <v>0</v>
      </c>
      <c r="AJ53" s="797">
        <f>H53-AI53</f>
        <v>0</v>
      </c>
    </row>
    <row r="54" spans="1:36" ht="12" customHeight="1"/>
    <row r="55" spans="1:36" ht="42" hidden="1" customHeight="1">
      <c r="A55" s="2071" t="s">
        <v>107</v>
      </c>
      <c r="B55" s="2071"/>
      <c r="C55" s="2071"/>
      <c r="D55" s="2071"/>
      <c r="E55" s="2071"/>
      <c r="F55" s="2071"/>
      <c r="G55" s="2071"/>
      <c r="H55" s="2071"/>
      <c r="I55" s="2071"/>
      <c r="J55" s="2071"/>
    </row>
    <row r="56" spans="1:36" ht="26.1" hidden="1" customHeight="1">
      <c r="A56" s="1797" t="s">
        <v>106</v>
      </c>
      <c r="B56" s="1797" t="s">
        <v>0</v>
      </c>
      <c r="C56" s="1797" t="s">
        <v>105</v>
      </c>
      <c r="D56" s="1797" t="s">
        <v>77</v>
      </c>
      <c r="E56" s="1799" t="s">
        <v>49</v>
      </c>
      <c r="F56" s="1799" t="s">
        <v>88</v>
      </c>
      <c r="G56" s="1800" t="s">
        <v>783</v>
      </c>
      <c r="H56" s="1801" t="s">
        <v>104</v>
      </c>
      <c r="I56" s="1801"/>
      <c r="J56" s="1801"/>
    </row>
    <row r="57" spans="1:36" ht="39.75" hidden="1" customHeight="1">
      <c r="A57" s="1798"/>
      <c r="B57" s="1798"/>
      <c r="C57" s="1798"/>
      <c r="D57" s="1798"/>
      <c r="E57" s="1799"/>
      <c r="F57" s="1799"/>
      <c r="G57" s="1800"/>
      <c r="H57" s="55">
        <f>H14</f>
        <v>2024</v>
      </c>
      <c r="I57" s="55">
        <f t="shared" ref="I57:J57" si="27">I14</f>
        <v>2025</v>
      </c>
      <c r="J57" s="55">
        <f t="shared" si="27"/>
        <v>2026</v>
      </c>
    </row>
    <row r="58" spans="1:36" ht="52.65" hidden="1" customHeight="1">
      <c r="A58" s="216">
        <v>1</v>
      </c>
      <c r="B58" s="219">
        <v>290</v>
      </c>
      <c r="C58" s="213" t="s">
        <v>12</v>
      </c>
      <c r="D58" s="59" t="s">
        <v>13</v>
      </c>
      <c r="E58" s="60"/>
      <c r="F58" s="56"/>
      <c r="G58" s="61"/>
      <c r="H58" s="56"/>
      <c r="I58" s="56"/>
      <c r="J58" s="56"/>
    </row>
    <row r="59" spans="1:36" ht="20.399999999999999" hidden="1" customHeight="1">
      <c r="A59" s="1773" t="s">
        <v>15</v>
      </c>
      <c r="B59" s="1774"/>
      <c r="C59" s="1774"/>
      <c r="D59" s="1774"/>
      <c r="E59" s="1774"/>
      <c r="F59" s="1774"/>
      <c r="G59" s="1775"/>
      <c r="H59" s="96">
        <f>SUM(H58:H58)</f>
        <v>0</v>
      </c>
      <c r="I59" s="96">
        <f>SUM(I58:I58)</f>
        <v>0</v>
      </c>
      <c r="J59" s="96">
        <f>SUM(J58:J58)</f>
        <v>0</v>
      </c>
    </row>
    <row r="60" spans="1:36" ht="12" hidden="1" customHeight="1"/>
    <row r="61" spans="1:36" ht="25.5" hidden="1" customHeight="1">
      <c r="A61" s="1796" t="s">
        <v>430</v>
      </c>
      <c r="B61" s="1796"/>
      <c r="C61" s="1796"/>
      <c r="D61" s="1796"/>
      <c r="E61" s="1796"/>
      <c r="F61" s="1796"/>
      <c r="G61" s="1796"/>
      <c r="H61" s="1796"/>
      <c r="I61" s="1796"/>
      <c r="J61" s="1796"/>
    </row>
    <row r="62" spans="1:36" ht="26.1" hidden="1" customHeight="1">
      <c r="A62" s="1797" t="s">
        <v>106</v>
      </c>
      <c r="B62" s="1797" t="s">
        <v>0</v>
      </c>
      <c r="C62" s="1797" t="s">
        <v>105</v>
      </c>
      <c r="D62" s="1797" t="s">
        <v>77</v>
      </c>
      <c r="E62" s="1799" t="s">
        <v>49</v>
      </c>
      <c r="F62" s="1799" t="s">
        <v>87</v>
      </c>
      <c r="G62" s="1800" t="s">
        <v>435</v>
      </c>
      <c r="H62" s="1801" t="s">
        <v>104</v>
      </c>
      <c r="I62" s="1801"/>
      <c r="J62" s="1801"/>
      <c r="R62" s="1760" t="s">
        <v>648</v>
      </c>
      <c r="S62" s="1761"/>
      <c r="T62" s="1761"/>
      <c r="U62" s="1761"/>
      <c r="V62" s="1761"/>
      <c r="W62" s="1761"/>
      <c r="X62" s="1761"/>
      <c r="Y62" s="1761"/>
      <c r="Z62" s="1761"/>
      <c r="AA62" s="1761"/>
      <c r="AB62" s="1761"/>
      <c r="AC62" s="1761"/>
      <c r="AD62" s="1761"/>
      <c r="AE62" s="1761"/>
      <c r="AF62" s="1761"/>
      <c r="AG62" s="1761"/>
      <c r="AH62" s="1762"/>
      <c r="AI62" s="823" t="s">
        <v>336</v>
      </c>
      <c r="AJ62" s="811" t="s">
        <v>647</v>
      </c>
    </row>
    <row r="63" spans="1:36" ht="36" hidden="1" customHeight="1">
      <c r="A63" s="1798"/>
      <c r="B63" s="1798"/>
      <c r="C63" s="1798"/>
      <c r="D63" s="1798"/>
      <c r="E63" s="1799"/>
      <c r="F63" s="1799"/>
      <c r="G63" s="1800"/>
      <c r="H63" s="115">
        <f>H14</f>
        <v>2024</v>
      </c>
      <c r="I63" s="115">
        <f t="shared" ref="I63:J63" si="28">I14</f>
        <v>2025</v>
      </c>
      <c r="J63" s="115">
        <f t="shared" si="28"/>
        <v>2026</v>
      </c>
      <c r="R63" s="792"/>
      <c r="S63" s="792"/>
      <c r="T63" s="792"/>
      <c r="U63" s="792"/>
      <c r="V63" s="792"/>
      <c r="W63" s="792"/>
      <c r="X63" s="792"/>
      <c r="Y63" s="792"/>
      <c r="Z63" s="792"/>
      <c r="AA63" s="792"/>
      <c r="AB63" s="792"/>
      <c r="AC63" s="792"/>
      <c r="AD63" s="792"/>
      <c r="AE63" s="792"/>
      <c r="AF63" s="792"/>
      <c r="AG63" s="792"/>
      <c r="AH63" s="792"/>
      <c r="AI63" s="792"/>
      <c r="AJ63" s="792"/>
    </row>
    <row r="64" spans="1:36" ht="27.6" hidden="1">
      <c r="A64" s="1802">
        <v>1</v>
      </c>
      <c r="B64" s="1805">
        <v>262</v>
      </c>
      <c r="C64" s="1808" t="s">
        <v>409</v>
      </c>
      <c r="D64" s="361" t="s">
        <v>407</v>
      </c>
      <c r="E64" s="60"/>
      <c r="F64" s="56"/>
      <c r="G64" s="61"/>
      <c r="H64" s="56"/>
      <c r="I64" s="56"/>
      <c r="J64" s="56"/>
      <c r="R64" s="792"/>
      <c r="S64" s="792"/>
      <c r="T64" s="792"/>
      <c r="U64" s="792"/>
      <c r="V64" s="792"/>
      <c r="W64" s="792"/>
      <c r="X64" s="792"/>
      <c r="Y64" s="792"/>
      <c r="Z64" s="792"/>
      <c r="AA64" s="792"/>
      <c r="AB64" s="792"/>
      <c r="AC64" s="792"/>
      <c r="AD64" s="792"/>
      <c r="AE64" s="792"/>
      <c r="AF64" s="792"/>
      <c r="AG64" s="792"/>
      <c r="AH64" s="792"/>
      <c r="AI64" s="792">
        <f>SUM(T64:AH64)</f>
        <v>0</v>
      </c>
      <c r="AJ64" s="792">
        <f>H64-AI64</f>
        <v>0</v>
      </c>
    </row>
    <row r="65" spans="1:36" ht="18" hidden="1" customHeight="1">
      <c r="A65" s="1803"/>
      <c r="B65" s="1806"/>
      <c r="C65" s="1809"/>
      <c r="D65" s="59"/>
      <c r="E65" s="60"/>
      <c r="F65" s="56"/>
      <c r="G65" s="61"/>
      <c r="H65" s="56"/>
      <c r="I65" s="56"/>
      <c r="J65" s="56"/>
      <c r="R65" s="792"/>
      <c r="S65" s="792"/>
      <c r="T65" s="792"/>
      <c r="U65" s="792"/>
      <c r="V65" s="792"/>
      <c r="W65" s="792"/>
      <c r="X65" s="792"/>
      <c r="Y65" s="792"/>
      <c r="Z65" s="792"/>
      <c r="AA65" s="792"/>
      <c r="AB65" s="792"/>
      <c r="AC65" s="792"/>
      <c r="AD65" s="792"/>
      <c r="AE65" s="792"/>
      <c r="AF65" s="792"/>
      <c r="AG65" s="792"/>
      <c r="AH65" s="792"/>
      <c r="AI65" s="792">
        <f t="shared" ref="AI65:AI75" si="29">SUM(T65:AH65)</f>
        <v>0</v>
      </c>
      <c r="AJ65" s="792">
        <f t="shared" ref="AJ65:AJ75" si="30">H65-AI65</f>
        <v>0</v>
      </c>
    </row>
    <row r="66" spans="1:36" ht="18" hidden="1" customHeight="1" thickBot="1">
      <c r="A66" s="1804"/>
      <c r="B66" s="1807"/>
      <c r="C66" s="1810"/>
      <c r="D66" s="59"/>
      <c r="E66" s="60"/>
      <c r="F66" s="56"/>
      <c r="G66" s="61"/>
      <c r="H66" s="56"/>
      <c r="I66" s="56"/>
      <c r="J66" s="56"/>
      <c r="R66" s="792"/>
      <c r="S66" s="792"/>
      <c r="T66" s="792"/>
      <c r="U66" s="792"/>
      <c r="V66" s="792"/>
      <c r="W66" s="792"/>
      <c r="X66" s="792"/>
      <c r="Y66" s="792"/>
      <c r="Z66" s="792"/>
      <c r="AA66" s="792"/>
      <c r="AB66" s="792"/>
      <c r="AC66" s="792"/>
      <c r="AD66" s="792"/>
      <c r="AE66" s="792"/>
      <c r="AF66" s="792"/>
      <c r="AG66" s="792"/>
      <c r="AH66" s="792"/>
      <c r="AI66" s="792">
        <f t="shared" si="29"/>
        <v>0</v>
      </c>
      <c r="AJ66" s="792">
        <f t="shared" si="30"/>
        <v>0</v>
      </c>
    </row>
    <row r="67" spans="1:36" ht="20.399999999999999" hidden="1" customHeight="1" thickBot="1">
      <c r="A67" s="358"/>
      <c r="B67" s="1811" t="s">
        <v>408</v>
      </c>
      <c r="C67" s="1811"/>
      <c r="D67" s="1811"/>
      <c r="E67" s="359"/>
      <c r="F67" s="359"/>
      <c r="G67" s="360"/>
      <c r="H67" s="265">
        <f>SUM(H64:H66)</f>
        <v>0</v>
      </c>
      <c r="I67" s="265">
        <f t="shared" ref="I67:J67" si="31">SUM(I64:I66)</f>
        <v>0</v>
      </c>
      <c r="J67" s="265">
        <f t="shared" si="31"/>
        <v>0</v>
      </c>
      <c r="R67" s="822"/>
      <c r="S67" s="798">
        <f>SUM(S64:S66)</f>
        <v>0</v>
      </c>
      <c r="T67" s="798">
        <f t="shared" ref="T67:AH67" si="32">SUM(T64:T66)</f>
        <v>0</v>
      </c>
      <c r="U67" s="798">
        <f t="shared" si="32"/>
        <v>0</v>
      </c>
      <c r="V67" s="798">
        <f t="shared" si="32"/>
        <v>0</v>
      </c>
      <c r="W67" s="798">
        <f t="shared" si="32"/>
        <v>0</v>
      </c>
      <c r="X67" s="798">
        <f t="shared" si="32"/>
        <v>0</v>
      </c>
      <c r="Y67" s="798">
        <f t="shared" si="32"/>
        <v>0</v>
      </c>
      <c r="Z67" s="798">
        <f t="shared" si="32"/>
        <v>0</v>
      </c>
      <c r="AA67" s="798">
        <f t="shared" si="32"/>
        <v>0</v>
      </c>
      <c r="AB67" s="798">
        <f t="shared" si="32"/>
        <v>0</v>
      </c>
      <c r="AC67" s="798">
        <f t="shared" si="32"/>
        <v>0</v>
      </c>
      <c r="AD67" s="798">
        <f t="shared" si="32"/>
        <v>0</v>
      </c>
      <c r="AE67" s="798">
        <f t="shared" si="32"/>
        <v>0</v>
      </c>
      <c r="AF67" s="798">
        <f t="shared" si="32"/>
        <v>0</v>
      </c>
      <c r="AG67" s="798">
        <f t="shared" si="32"/>
        <v>0</v>
      </c>
      <c r="AH67" s="798">
        <f t="shared" si="32"/>
        <v>0</v>
      </c>
      <c r="AI67" s="798">
        <f>SUM(T67:AH67)</f>
        <v>0</v>
      </c>
      <c r="AJ67" s="814">
        <f>H67-AI67</f>
        <v>0</v>
      </c>
    </row>
    <row r="68" spans="1:36" ht="33.450000000000003" hidden="1" customHeight="1">
      <c r="A68" s="1802">
        <v>2</v>
      </c>
      <c r="B68" s="1805">
        <v>264</v>
      </c>
      <c r="C68" s="1808" t="s">
        <v>534</v>
      </c>
      <c r="D68" s="361" t="s">
        <v>407</v>
      </c>
      <c r="E68" s="60"/>
      <c r="F68" s="56"/>
      <c r="G68" s="61"/>
      <c r="H68" s="56"/>
      <c r="I68" s="56"/>
      <c r="J68" s="56"/>
      <c r="R68" s="792"/>
      <c r="S68" s="792"/>
      <c r="T68" s="792"/>
      <c r="U68" s="792"/>
      <c r="V68" s="792"/>
      <c r="W68" s="792"/>
      <c r="X68" s="792"/>
      <c r="Y68" s="792"/>
      <c r="Z68" s="792"/>
      <c r="AA68" s="792"/>
      <c r="AB68" s="792"/>
      <c r="AC68" s="792"/>
      <c r="AD68" s="792"/>
      <c r="AE68" s="792"/>
      <c r="AF68" s="792"/>
      <c r="AG68" s="792"/>
      <c r="AH68" s="792"/>
      <c r="AI68" s="792">
        <f t="shared" si="29"/>
        <v>0</v>
      </c>
      <c r="AJ68" s="792">
        <f t="shared" si="30"/>
        <v>0</v>
      </c>
    </row>
    <row r="69" spans="1:36" ht="54.15" hidden="1" customHeight="1">
      <c r="A69" s="1803"/>
      <c r="B69" s="1806"/>
      <c r="C69" s="1809"/>
      <c r="D69" s="449" t="s">
        <v>433</v>
      </c>
      <c r="E69" s="450"/>
      <c r="F69" s="137" t="e">
        <f>H69/E69</f>
        <v>#DIV/0!</v>
      </c>
      <c r="G69" s="451"/>
      <c r="H69" s="83"/>
      <c r="I69" s="83"/>
      <c r="J69" s="83"/>
      <c r="R69" s="792"/>
      <c r="S69" s="792"/>
      <c r="T69" s="792"/>
      <c r="U69" s="792"/>
      <c r="V69" s="792"/>
      <c r="W69" s="792"/>
      <c r="X69" s="792"/>
      <c r="Y69" s="792"/>
      <c r="Z69" s="792"/>
      <c r="AA69" s="792"/>
      <c r="AB69" s="792"/>
      <c r="AC69" s="792"/>
      <c r="AD69" s="792"/>
      <c r="AE69" s="792"/>
      <c r="AF69" s="792"/>
      <c r="AG69" s="792"/>
      <c r="AH69" s="792"/>
      <c r="AI69" s="792">
        <f t="shared" si="29"/>
        <v>0</v>
      </c>
      <c r="AJ69" s="792">
        <f t="shared" si="30"/>
        <v>0</v>
      </c>
    </row>
    <row r="70" spans="1:36" ht="20.25" hidden="1" customHeight="1">
      <c r="A70" s="1803"/>
      <c r="B70" s="1806"/>
      <c r="C70" s="1809"/>
      <c r="D70" s="595"/>
      <c r="E70" s="91"/>
      <c r="F70" s="124"/>
      <c r="G70" s="600"/>
      <c r="H70" s="88"/>
      <c r="I70" s="88"/>
      <c r="J70" s="88"/>
      <c r="R70" s="792"/>
      <c r="S70" s="792"/>
      <c r="T70" s="792"/>
      <c r="U70" s="792"/>
      <c r="V70" s="792"/>
      <c r="W70" s="792"/>
      <c r="X70" s="792"/>
      <c r="Y70" s="792"/>
      <c r="Z70" s="792"/>
      <c r="AA70" s="792"/>
      <c r="AB70" s="792"/>
      <c r="AC70" s="792"/>
      <c r="AD70" s="792"/>
      <c r="AE70" s="792"/>
      <c r="AF70" s="792"/>
      <c r="AG70" s="792"/>
      <c r="AH70" s="792"/>
      <c r="AI70" s="792">
        <f t="shared" si="29"/>
        <v>0</v>
      </c>
      <c r="AJ70" s="792">
        <f t="shared" si="30"/>
        <v>0</v>
      </c>
    </row>
    <row r="71" spans="1:36" ht="20.25" hidden="1" customHeight="1" thickBot="1">
      <c r="A71" s="1803"/>
      <c r="B71" s="1806"/>
      <c r="C71" s="1809"/>
      <c r="D71" s="601"/>
      <c r="E71" s="602"/>
      <c r="F71" s="603"/>
      <c r="G71" s="604"/>
      <c r="H71" s="605"/>
      <c r="I71" s="605"/>
      <c r="J71" s="605"/>
      <c r="R71" s="792"/>
      <c r="S71" s="792"/>
      <c r="T71" s="792"/>
      <c r="U71" s="792"/>
      <c r="V71" s="792"/>
      <c r="W71" s="792"/>
      <c r="X71" s="792"/>
      <c r="Y71" s="792"/>
      <c r="Z71" s="792"/>
      <c r="AA71" s="792"/>
      <c r="AB71" s="792"/>
      <c r="AC71" s="792"/>
      <c r="AD71" s="792"/>
      <c r="AE71" s="792"/>
      <c r="AF71" s="792"/>
      <c r="AG71" s="792"/>
      <c r="AH71" s="792"/>
      <c r="AI71" s="792">
        <f t="shared" si="29"/>
        <v>0</v>
      </c>
      <c r="AJ71" s="792">
        <f t="shared" si="30"/>
        <v>0</v>
      </c>
    </row>
    <row r="72" spans="1:36" ht="20.399999999999999" hidden="1" customHeight="1" thickBot="1">
      <c r="A72" s="606"/>
      <c r="B72" s="1704" t="s">
        <v>535</v>
      </c>
      <c r="C72" s="1704"/>
      <c r="D72" s="1704"/>
      <c r="E72" s="592"/>
      <c r="F72" s="592"/>
      <c r="G72" s="141"/>
      <c r="H72" s="142">
        <f>H68+H69+H70+H71</f>
        <v>0</v>
      </c>
      <c r="I72" s="142">
        <f t="shared" ref="I72:J72" si="33">I68+I69+I70+I71</f>
        <v>0</v>
      </c>
      <c r="J72" s="142">
        <f t="shared" si="33"/>
        <v>0</v>
      </c>
      <c r="R72" s="822"/>
      <c r="S72" s="798">
        <f>SUM(S68:S71)</f>
        <v>0</v>
      </c>
      <c r="T72" s="798">
        <f t="shared" ref="T72:AH72" si="34">SUM(T68:T71)</f>
        <v>0</v>
      </c>
      <c r="U72" s="798">
        <f t="shared" si="34"/>
        <v>0</v>
      </c>
      <c r="V72" s="798">
        <f t="shared" si="34"/>
        <v>0</v>
      </c>
      <c r="W72" s="798">
        <f t="shared" si="34"/>
        <v>0</v>
      </c>
      <c r="X72" s="798">
        <f t="shared" si="34"/>
        <v>0</v>
      </c>
      <c r="Y72" s="798">
        <f t="shared" si="34"/>
        <v>0</v>
      </c>
      <c r="Z72" s="798">
        <f t="shared" si="34"/>
        <v>0</v>
      </c>
      <c r="AA72" s="798">
        <f t="shared" si="34"/>
        <v>0</v>
      </c>
      <c r="AB72" s="798">
        <f t="shared" si="34"/>
        <v>0</v>
      </c>
      <c r="AC72" s="798">
        <f t="shared" si="34"/>
        <v>0</v>
      </c>
      <c r="AD72" s="798">
        <f t="shared" si="34"/>
        <v>0</v>
      </c>
      <c r="AE72" s="798">
        <f t="shared" si="34"/>
        <v>0</v>
      </c>
      <c r="AF72" s="798">
        <f t="shared" si="34"/>
        <v>0</v>
      </c>
      <c r="AG72" s="798">
        <f t="shared" si="34"/>
        <v>0</v>
      </c>
      <c r="AH72" s="798">
        <f t="shared" si="34"/>
        <v>0</v>
      </c>
      <c r="AI72" s="798">
        <f>SUM(T72:AH72)</f>
        <v>0</v>
      </c>
      <c r="AJ72" s="814">
        <f>H72-AI72</f>
        <v>0</v>
      </c>
    </row>
    <row r="73" spans="1:36" ht="55.2" hidden="1" customHeight="1">
      <c r="A73" s="1970">
        <v>3</v>
      </c>
      <c r="B73" s="2229">
        <v>264</v>
      </c>
      <c r="C73" s="2223" t="s">
        <v>534</v>
      </c>
      <c r="D73" s="449" t="s">
        <v>433</v>
      </c>
      <c r="E73" s="450"/>
      <c r="F73" s="137" t="e">
        <f>H73/E73</f>
        <v>#DIV/0!</v>
      </c>
      <c r="G73" s="451"/>
      <c r="H73" s="83"/>
      <c r="I73" s="102"/>
      <c r="J73" s="102"/>
      <c r="R73" s="792"/>
      <c r="S73" s="792"/>
      <c r="T73" s="792"/>
      <c r="U73" s="792"/>
      <c r="V73" s="792"/>
      <c r="W73" s="792"/>
      <c r="X73" s="792"/>
      <c r="Y73" s="792"/>
      <c r="Z73" s="792"/>
      <c r="AA73" s="792"/>
      <c r="AB73" s="792"/>
      <c r="AC73" s="792"/>
      <c r="AD73" s="792"/>
      <c r="AE73" s="792"/>
      <c r="AF73" s="792"/>
      <c r="AG73" s="792"/>
      <c r="AH73" s="792"/>
      <c r="AI73" s="792">
        <f t="shared" si="29"/>
        <v>0</v>
      </c>
      <c r="AJ73" s="792">
        <f t="shared" si="30"/>
        <v>0</v>
      </c>
    </row>
    <row r="74" spans="1:36" ht="20.25" hidden="1" customHeight="1">
      <c r="A74" s="1971"/>
      <c r="B74" s="2230"/>
      <c r="C74" s="2224"/>
      <c r="D74" s="599"/>
      <c r="E74" s="596"/>
      <c r="F74" s="596"/>
      <c r="G74" s="597"/>
      <c r="H74" s="598"/>
      <c r="I74" s="598"/>
      <c r="J74" s="598"/>
      <c r="R74" s="792"/>
      <c r="S74" s="792"/>
      <c r="T74" s="792"/>
      <c r="U74" s="792"/>
      <c r="V74" s="792"/>
      <c r="W74" s="792"/>
      <c r="X74" s="792"/>
      <c r="Y74" s="792"/>
      <c r="Z74" s="792"/>
      <c r="AA74" s="792"/>
      <c r="AB74" s="792"/>
      <c r="AC74" s="792"/>
      <c r="AD74" s="792"/>
      <c r="AE74" s="792"/>
      <c r="AF74" s="792"/>
      <c r="AG74" s="792"/>
      <c r="AH74" s="792"/>
      <c r="AI74" s="792">
        <f t="shared" si="29"/>
        <v>0</v>
      </c>
      <c r="AJ74" s="792">
        <f t="shared" si="30"/>
        <v>0</v>
      </c>
    </row>
    <row r="75" spans="1:36" ht="20.25" hidden="1" customHeight="1" thickBot="1">
      <c r="A75" s="1972"/>
      <c r="B75" s="2231"/>
      <c r="C75" s="2225"/>
      <c r="D75" s="599"/>
      <c r="E75" s="596"/>
      <c r="F75" s="596"/>
      <c r="G75" s="597"/>
      <c r="H75" s="598"/>
      <c r="I75" s="598"/>
      <c r="J75" s="598"/>
      <c r="R75" s="792"/>
      <c r="S75" s="792"/>
      <c r="T75" s="792"/>
      <c r="U75" s="792"/>
      <c r="V75" s="792"/>
      <c r="W75" s="792"/>
      <c r="X75" s="792"/>
      <c r="Y75" s="792"/>
      <c r="Z75" s="792"/>
      <c r="AA75" s="792"/>
      <c r="AB75" s="792"/>
      <c r="AC75" s="792"/>
      <c r="AD75" s="792"/>
      <c r="AE75" s="792"/>
      <c r="AF75" s="792"/>
      <c r="AG75" s="792"/>
      <c r="AH75" s="792"/>
      <c r="AI75" s="792">
        <f t="shared" si="29"/>
        <v>0</v>
      </c>
      <c r="AJ75" s="792">
        <f t="shared" si="30"/>
        <v>0</v>
      </c>
    </row>
    <row r="76" spans="1:36" ht="20.399999999999999" hidden="1" customHeight="1" thickBot="1">
      <c r="A76" s="593"/>
      <c r="B76" s="2232" t="s">
        <v>536</v>
      </c>
      <c r="C76" s="2232"/>
      <c r="D76" s="2232"/>
      <c r="E76" s="594"/>
      <c r="F76" s="594"/>
      <c r="G76" s="129"/>
      <c r="H76" s="130">
        <f>H73+H74+H75</f>
        <v>0</v>
      </c>
      <c r="I76" s="130">
        <f>I73+I74+I75</f>
        <v>0</v>
      </c>
      <c r="J76" s="130">
        <f t="shared" ref="J76" si="35">J73+J74+J75</f>
        <v>0</v>
      </c>
      <c r="R76" s="822"/>
      <c r="S76" s="798">
        <f>SUM(S73:S75)</f>
        <v>0</v>
      </c>
      <c r="T76" s="798">
        <f t="shared" ref="T76:AH76" si="36">SUM(T73:T75)</f>
        <v>0</v>
      </c>
      <c r="U76" s="798">
        <f t="shared" si="36"/>
        <v>0</v>
      </c>
      <c r="V76" s="798">
        <f t="shared" si="36"/>
        <v>0</v>
      </c>
      <c r="W76" s="798">
        <f t="shared" si="36"/>
        <v>0</v>
      </c>
      <c r="X76" s="798">
        <f t="shared" si="36"/>
        <v>0</v>
      </c>
      <c r="Y76" s="798">
        <f t="shared" si="36"/>
        <v>0</v>
      </c>
      <c r="Z76" s="798">
        <f t="shared" si="36"/>
        <v>0</v>
      </c>
      <c r="AA76" s="798">
        <f t="shared" si="36"/>
        <v>0</v>
      </c>
      <c r="AB76" s="798">
        <f t="shared" si="36"/>
        <v>0</v>
      </c>
      <c r="AC76" s="798">
        <f t="shared" si="36"/>
        <v>0</v>
      </c>
      <c r="AD76" s="798">
        <f t="shared" si="36"/>
        <v>0</v>
      </c>
      <c r="AE76" s="798">
        <f t="shared" si="36"/>
        <v>0</v>
      </c>
      <c r="AF76" s="798">
        <f t="shared" si="36"/>
        <v>0</v>
      </c>
      <c r="AG76" s="798">
        <f t="shared" si="36"/>
        <v>0</v>
      </c>
      <c r="AH76" s="798">
        <f t="shared" si="36"/>
        <v>0</v>
      </c>
      <c r="AI76" s="798">
        <f>SUM(T76:AH76)</f>
        <v>0</v>
      </c>
      <c r="AJ76" s="814">
        <f>H76-AI76</f>
        <v>0</v>
      </c>
    </row>
    <row r="77" spans="1:36" ht="20.399999999999999" hidden="1" customHeight="1" thickBot="1">
      <c r="A77" s="358"/>
      <c r="B77" s="1811" t="s">
        <v>436</v>
      </c>
      <c r="C77" s="1811"/>
      <c r="D77" s="1811"/>
      <c r="E77" s="359"/>
      <c r="F77" s="359"/>
      <c r="G77" s="360"/>
      <c r="H77" s="265">
        <f>H72+H76</f>
        <v>0</v>
      </c>
      <c r="I77" s="265">
        <f t="shared" ref="I77:J77" si="37">I72+I76</f>
        <v>0</v>
      </c>
      <c r="J77" s="265">
        <f t="shared" si="37"/>
        <v>0</v>
      </c>
      <c r="R77" s="822"/>
      <c r="S77" s="798">
        <f>S72+S76</f>
        <v>0</v>
      </c>
      <c r="T77" s="798">
        <f t="shared" ref="T77:AH77" si="38">T72+T76</f>
        <v>0</v>
      </c>
      <c r="U77" s="798">
        <f t="shared" si="38"/>
        <v>0</v>
      </c>
      <c r="V77" s="798">
        <f t="shared" si="38"/>
        <v>0</v>
      </c>
      <c r="W77" s="798">
        <f t="shared" si="38"/>
        <v>0</v>
      </c>
      <c r="X77" s="798">
        <f t="shared" si="38"/>
        <v>0</v>
      </c>
      <c r="Y77" s="798">
        <f t="shared" si="38"/>
        <v>0</v>
      </c>
      <c r="Z77" s="798">
        <f t="shared" si="38"/>
        <v>0</v>
      </c>
      <c r="AA77" s="798">
        <f t="shared" si="38"/>
        <v>0</v>
      </c>
      <c r="AB77" s="798">
        <f t="shared" si="38"/>
        <v>0</v>
      </c>
      <c r="AC77" s="798">
        <f t="shared" si="38"/>
        <v>0</v>
      </c>
      <c r="AD77" s="798">
        <f t="shared" si="38"/>
        <v>0</v>
      </c>
      <c r="AE77" s="798">
        <f t="shared" si="38"/>
        <v>0</v>
      </c>
      <c r="AF77" s="798">
        <f t="shared" si="38"/>
        <v>0</v>
      </c>
      <c r="AG77" s="798">
        <f t="shared" si="38"/>
        <v>0</v>
      </c>
      <c r="AH77" s="798">
        <f t="shared" si="38"/>
        <v>0</v>
      </c>
      <c r="AI77" s="798">
        <f>SUM(T77:AH77)</f>
        <v>0</v>
      </c>
      <c r="AJ77" s="814">
        <f>H77-AI77</f>
        <v>0</v>
      </c>
    </row>
    <row r="78" spans="1:36" ht="20.399999999999999" hidden="1" customHeight="1" thickBot="1">
      <c r="A78" s="1773" t="s">
        <v>431</v>
      </c>
      <c r="B78" s="1774"/>
      <c r="C78" s="1774"/>
      <c r="D78" s="1774"/>
      <c r="E78" s="1774"/>
      <c r="F78" s="1774"/>
      <c r="G78" s="1775"/>
      <c r="H78" s="96">
        <f>H67+H77</f>
        <v>0</v>
      </c>
      <c r="I78" s="96">
        <f>I67+I77</f>
        <v>0</v>
      </c>
      <c r="J78" s="96">
        <f>J67+J77</f>
        <v>0</v>
      </c>
      <c r="R78" s="795"/>
      <c r="S78" s="796"/>
      <c r="T78" s="796">
        <f>T57+T62+T66+T74+T77</f>
        <v>0</v>
      </c>
      <c r="U78" s="796">
        <f t="shared" ref="U78" si="39">U57+U62+U66+U74+U77</f>
        <v>0</v>
      </c>
      <c r="V78" s="796">
        <f t="shared" ref="V78" si="40">V57+V62+V66+V74+V77</f>
        <v>0</v>
      </c>
      <c r="W78" s="796">
        <f t="shared" ref="W78" si="41">W57+W62+W66+W74+W77</f>
        <v>0</v>
      </c>
      <c r="X78" s="796">
        <f t="shared" ref="X78" si="42">X57+X62+X66+X74+X77</f>
        <v>0</v>
      </c>
      <c r="Y78" s="796">
        <f t="shared" ref="Y78" si="43">Y57+Y62+Y66+Y74+Y77</f>
        <v>0</v>
      </c>
      <c r="Z78" s="796">
        <f t="shared" ref="Z78" si="44">Z57+Z62+Z66+Z74+Z77</f>
        <v>0</v>
      </c>
      <c r="AA78" s="796">
        <f t="shared" ref="AA78" si="45">AA57+AA62+AA66+AA74+AA77</f>
        <v>0</v>
      </c>
      <c r="AB78" s="796">
        <f t="shared" ref="AB78" si="46">AB57+AB62+AB66+AB74+AB77</f>
        <v>0</v>
      </c>
      <c r="AC78" s="796">
        <f t="shared" ref="AC78" si="47">AC57+AC62+AC66+AC74+AC77</f>
        <v>0</v>
      </c>
      <c r="AD78" s="796">
        <f t="shared" ref="AD78" si="48">AD57+AD62+AD66+AD74+AD77</f>
        <v>0</v>
      </c>
      <c r="AE78" s="796">
        <f t="shared" ref="AE78" si="49">AE57+AE62+AE66+AE74+AE77</f>
        <v>0</v>
      </c>
      <c r="AF78" s="796">
        <f t="shared" ref="AF78" si="50">AF57+AF62+AF66+AF74+AF77</f>
        <v>0</v>
      </c>
      <c r="AG78" s="796">
        <f t="shared" ref="AG78" si="51">AG57+AG62+AG66+AG74+AG77</f>
        <v>0</v>
      </c>
      <c r="AH78" s="796">
        <f t="shared" ref="AH78" si="52">AH57+AH62+AH66+AH74+AH77</f>
        <v>0</v>
      </c>
      <c r="AI78" s="796">
        <f>SUM(T78:AH78)</f>
        <v>0</v>
      </c>
      <c r="AJ78" s="797">
        <f>H78-AI78</f>
        <v>0</v>
      </c>
    </row>
    <row r="79" spans="1:36" ht="12" hidden="1" customHeight="1"/>
    <row r="80" spans="1:36" ht="21.9" hidden="1" customHeight="1">
      <c r="A80" s="1796" t="s">
        <v>425</v>
      </c>
      <c r="B80" s="1796"/>
      <c r="C80" s="1796"/>
      <c r="D80" s="1796"/>
      <c r="E80" s="1796"/>
      <c r="F80" s="1796"/>
      <c r="G80" s="1796"/>
      <c r="H80" s="1796"/>
      <c r="I80" s="1796"/>
      <c r="J80" s="1796"/>
    </row>
    <row r="81" spans="1:36" ht="26.1" hidden="1" customHeight="1">
      <c r="A81" s="1797" t="s">
        <v>106</v>
      </c>
      <c r="B81" s="1797" t="s">
        <v>0</v>
      </c>
      <c r="C81" s="1797" t="s">
        <v>105</v>
      </c>
      <c r="D81" s="1797" t="s">
        <v>77</v>
      </c>
      <c r="E81" s="1799" t="s">
        <v>49</v>
      </c>
      <c r="F81" s="1799" t="s">
        <v>88</v>
      </c>
      <c r="G81" s="1800" t="s">
        <v>794</v>
      </c>
      <c r="H81" s="1801" t="s">
        <v>104</v>
      </c>
      <c r="I81" s="1801"/>
      <c r="J81" s="1801"/>
    </row>
    <row r="82" spans="1:36" ht="38.25" hidden="1" customHeight="1">
      <c r="A82" s="1798"/>
      <c r="B82" s="1798"/>
      <c r="C82" s="1798"/>
      <c r="D82" s="1798"/>
      <c r="E82" s="1799"/>
      <c r="F82" s="1799"/>
      <c r="G82" s="1800"/>
      <c r="H82" s="55">
        <f>H14</f>
        <v>2024</v>
      </c>
      <c r="I82" s="55">
        <f t="shared" ref="I82:J82" si="53">I14</f>
        <v>2025</v>
      </c>
      <c r="J82" s="55">
        <f t="shared" si="53"/>
        <v>2026</v>
      </c>
    </row>
    <row r="83" spans="1:36" ht="48" hidden="1" customHeight="1">
      <c r="A83" s="216">
        <v>1</v>
      </c>
      <c r="B83" s="219">
        <v>290</v>
      </c>
      <c r="C83" s="213" t="s">
        <v>12</v>
      </c>
      <c r="D83" s="59" t="s">
        <v>17</v>
      </c>
      <c r="E83" s="60"/>
      <c r="F83" s="56"/>
      <c r="G83" s="61"/>
      <c r="H83" s="56"/>
      <c r="I83" s="56"/>
      <c r="J83" s="56"/>
    </row>
    <row r="84" spans="1:36" ht="20.399999999999999" hidden="1" customHeight="1">
      <c r="A84" s="2075" t="s">
        <v>274</v>
      </c>
      <c r="B84" s="2076"/>
      <c r="C84" s="2076"/>
      <c r="D84" s="2076"/>
      <c r="E84" s="2076"/>
      <c r="F84" s="2076"/>
      <c r="G84" s="2077"/>
      <c r="H84" s="96">
        <f>SUM(H83:H83)</f>
        <v>0</v>
      </c>
      <c r="I84" s="96">
        <f>SUM(I83:I83)</f>
        <v>0</v>
      </c>
      <c r="J84" s="96">
        <f>SUM(J83:J83)</f>
        <v>0</v>
      </c>
    </row>
    <row r="85" spans="1:36" ht="12" hidden="1" customHeight="1"/>
    <row r="86" spans="1:36" ht="50.1" hidden="1" customHeight="1">
      <c r="A86" s="2078" t="s">
        <v>426</v>
      </c>
      <c r="B86" s="2078"/>
      <c r="C86" s="2078"/>
      <c r="D86" s="2078"/>
      <c r="E86" s="2078"/>
      <c r="F86" s="2078"/>
      <c r="G86" s="2078"/>
      <c r="H86" s="2078"/>
      <c r="I86" s="2078"/>
      <c r="J86" s="2078"/>
    </row>
    <row r="87" spans="1:36" ht="21.9" hidden="1" customHeight="1">
      <c r="A87" s="1797" t="s">
        <v>106</v>
      </c>
      <c r="B87" s="1797" t="s">
        <v>0</v>
      </c>
      <c r="C87" s="1797" t="s">
        <v>105</v>
      </c>
      <c r="D87" s="1797" t="s">
        <v>77</v>
      </c>
      <c r="E87" s="1941"/>
      <c r="F87" s="1799" t="s">
        <v>35</v>
      </c>
      <c r="G87" s="1799" t="s">
        <v>89</v>
      </c>
      <c r="H87" s="1801" t="s">
        <v>104</v>
      </c>
      <c r="I87" s="1801"/>
      <c r="J87" s="1801"/>
    </row>
    <row r="88" spans="1:36" ht="21.75" hidden="1" customHeight="1">
      <c r="A88" s="1798"/>
      <c r="B88" s="1798"/>
      <c r="C88" s="1798"/>
      <c r="D88" s="2079"/>
      <c r="E88" s="2080"/>
      <c r="F88" s="1799"/>
      <c r="G88" s="1799"/>
      <c r="H88" s="55">
        <f>H14</f>
        <v>2024</v>
      </c>
      <c r="I88" s="55">
        <f t="shared" ref="I88:J88" si="54">I14</f>
        <v>2025</v>
      </c>
      <c r="J88" s="55">
        <f t="shared" si="54"/>
        <v>2026</v>
      </c>
    </row>
    <row r="89" spans="1:36" ht="80.099999999999994" hidden="1" customHeight="1">
      <c r="A89" s="216">
        <v>1</v>
      </c>
      <c r="B89" s="219">
        <v>290</v>
      </c>
      <c r="C89" s="213" t="s">
        <v>12</v>
      </c>
      <c r="D89" s="1767" t="s">
        <v>18</v>
      </c>
      <c r="E89" s="1769"/>
      <c r="F89" s="56"/>
      <c r="G89" s="61"/>
      <c r="H89" s="56"/>
      <c r="I89" s="56"/>
      <c r="J89" s="56"/>
    </row>
    <row r="90" spans="1:36" ht="20.399999999999999" hidden="1" customHeight="1">
      <c r="A90" s="2192" t="s">
        <v>19</v>
      </c>
      <c r="B90" s="2193"/>
      <c r="C90" s="2193"/>
      <c r="D90" s="2193"/>
      <c r="E90" s="2193"/>
      <c r="F90" s="2193"/>
      <c r="G90" s="2194"/>
      <c r="H90" s="62">
        <f>SUM(H89:H89)</f>
        <v>0</v>
      </c>
      <c r="I90" s="62">
        <f>SUM(I89:I89)</f>
        <v>0</v>
      </c>
      <c r="J90" s="62">
        <f>SUM(J89:J89)</f>
        <v>0</v>
      </c>
    </row>
    <row r="91" spans="1:36" ht="12" hidden="1" customHeight="1"/>
    <row r="92" spans="1:36" ht="21.9" customHeight="1">
      <c r="A92" s="2215" t="s">
        <v>500</v>
      </c>
      <c r="B92" s="2215"/>
      <c r="C92" s="2215"/>
      <c r="D92" s="2215"/>
      <c r="E92" s="2215"/>
      <c r="F92" s="2215"/>
      <c r="G92" s="2215"/>
      <c r="H92" s="2215"/>
      <c r="I92" s="2215"/>
      <c r="J92" s="2216"/>
    </row>
    <row r="93" spans="1:36" ht="21.9" customHeight="1">
      <c r="A93" s="1797" t="s">
        <v>106</v>
      </c>
      <c r="B93" s="1797" t="s">
        <v>0</v>
      </c>
      <c r="C93" s="1797" t="s">
        <v>105</v>
      </c>
      <c r="D93" s="1797" t="s">
        <v>77</v>
      </c>
      <c r="E93" s="1941"/>
      <c r="F93" s="1799" t="s">
        <v>21</v>
      </c>
      <c r="G93" s="1799" t="s">
        <v>1046</v>
      </c>
      <c r="H93" s="1801" t="s">
        <v>104</v>
      </c>
      <c r="I93" s="1801"/>
      <c r="J93" s="1801"/>
      <c r="R93" s="1760" t="s">
        <v>649</v>
      </c>
      <c r="S93" s="1761"/>
      <c r="T93" s="1761"/>
      <c r="U93" s="1761"/>
      <c r="V93" s="1761"/>
      <c r="W93" s="1761"/>
      <c r="X93" s="1761"/>
      <c r="Y93" s="1761"/>
      <c r="Z93" s="1761"/>
      <c r="AA93" s="1761"/>
      <c r="AB93" s="1761"/>
      <c r="AC93" s="1761"/>
      <c r="AD93" s="1761"/>
      <c r="AE93" s="1761"/>
      <c r="AF93" s="1761"/>
      <c r="AG93" s="1761"/>
      <c r="AH93" s="1762"/>
      <c r="AI93" s="823" t="s">
        <v>336</v>
      </c>
      <c r="AJ93" s="811" t="s">
        <v>647</v>
      </c>
    </row>
    <row r="94" spans="1:36" ht="23.25" customHeight="1">
      <c r="A94" s="1798"/>
      <c r="B94" s="1798"/>
      <c r="C94" s="1798"/>
      <c r="D94" s="2079"/>
      <c r="E94" s="2080"/>
      <c r="F94" s="1799"/>
      <c r="G94" s="1799"/>
      <c r="H94" s="115">
        <f>H14</f>
        <v>2024</v>
      </c>
      <c r="I94" s="115">
        <f t="shared" ref="I94:J94" si="55">I14</f>
        <v>2025</v>
      </c>
      <c r="J94" s="115">
        <f t="shared" si="55"/>
        <v>2026</v>
      </c>
      <c r="R94" s="792"/>
      <c r="S94" s="792"/>
      <c r="T94" s="792"/>
      <c r="U94" s="792"/>
      <c r="V94" s="792"/>
      <c r="W94" s="792"/>
      <c r="X94" s="792"/>
      <c r="Y94" s="792"/>
      <c r="Z94" s="792"/>
      <c r="AA94" s="792"/>
      <c r="AB94" s="792"/>
      <c r="AC94" s="792"/>
      <c r="AD94" s="792"/>
      <c r="AE94" s="792"/>
      <c r="AF94" s="792"/>
      <c r="AG94" s="792"/>
      <c r="AH94" s="792"/>
      <c r="AI94" s="792"/>
      <c r="AJ94" s="792"/>
    </row>
    <row r="95" spans="1:36" ht="21.9" customHeight="1">
      <c r="A95" s="216">
        <v>1</v>
      </c>
      <c r="B95" s="1730">
        <v>291</v>
      </c>
      <c r="C95" s="213" t="s">
        <v>12</v>
      </c>
      <c r="D95" s="2081" t="s">
        <v>23</v>
      </c>
      <c r="E95" s="2082"/>
      <c r="F95" s="1555">
        <v>3410182</v>
      </c>
      <c r="G95" s="64">
        <v>2.1999999999999999E-2</v>
      </c>
      <c r="H95" s="56">
        <v>57914</v>
      </c>
      <c r="I95" s="56">
        <v>57914</v>
      </c>
      <c r="J95" s="56">
        <v>57914</v>
      </c>
      <c r="R95" s="792"/>
      <c r="S95" s="792"/>
      <c r="T95" s="792"/>
      <c r="U95" s="792"/>
      <c r="V95" s="792"/>
      <c r="W95" s="792"/>
      <c r="X95" s="792"/>
      <c r="Y95" s="792"/>
      <c r="Z95" s="792"/>
      <c r="AA95" s="792"/>
      <c r="AB95" s="792"/>
      <c r="AC95" s="792"/>
      <c r="AD95" s="792"/>
      <c r="AE95" s="792"/>
      <c r="AF95" s="792"/>
      <c r="AG95" s="792"/>
      <c r="AH95" s="792"/>
      <c r="AI95" s="792">
        <f t="shared" ref="AI95:AI96" si="56">SUM(T95:AH95)</f>
        <v>0</v>
      </c>
      <c r="AJ95" s="792">
        <f t="shared" ref="AJ95:AJ96" si="57">H95-AI95</f>
        <v>57914</v>
      </c>
    </row>
    <row r="96" spans="1:36" ht="21.9" customHeight="1" thickBot="1">
      <c r="A96" s="216">
        <v>2</v>
      </c>
      <c r="B96" s="1732"/>
      <c r="C96" s="213" t="s">
        <v>12</v>
      </c>
      <c r="D96" s="2081" t="s">
        <v>24</v>
      </c>
      <c r="E96" s="2082"/>
      <c r="F96" s="1556">
        <v>495366</v>
      </c>
      <c r="G96" s="64" t="s">
        <v>109</v>
      </c>
      <c r="H96" s="56">
        <f>232359+51286</f>
        <v>283645</v>
      </c>
      <c r="I96" s="56">
        <v>232359</v>
      </c>
      <c r="J96" s="56">
        <v>232359</v>
      </c>
      <c r="R96" s="792"/>
      <c r="S96" s="792"/>
      <c r="T96" s="792"/>
      <c r="U96" s="792"/>
      <c r="V96" s="792"/>
      <c r="W96" s="792"/>
      <c r="X96" s="792"/>
      <c r="Y96" s="792"/>
      <c r="Z96" s="792"/>
      <c r="AA96" s="792"/>
      <c r="AB96" s="792"/>
      <c r="AC96" s="792"/>
      <c r="AD96" s="792"/>
      <c r="AE96" s="792"/>
      <c r="AF96" s="792"/>
      <c r="AG96" s="792"/>
      <c r="AH96" s="792"/>
      <c r="AI96" s="792">
        <f t="shared" si="56"/>
        <v>0</v>
      </c>
      <c r="AJ96" s="792">
        <f t="shared" si="57"/>
        <v>283645</v>
      </c>
    </row>
    <row r="97" spans="1:36" ht="20.399999999999999" customHeight="1" thickBot="1">
      <c r="A97" s="1770" t="s">
        <v>25</v>
      </c>
      <c r="B97" s="1771"/>
      <c r="C97" s="1771"/>
      <c r="D97" s="1771"/>
      <c r="E97" s="1771"/>
      <c r="F97" s="1771"/>
      <c r="G97" s="1772"/>
      <c r="H97" s="96">
        <f>H95+H96</f>
        <v>341559</v>
      </c>
      <c r="I97" s="96">
        <f t="shared" ref="I97:J97" si="58">I95+I96</f>
        <v>290273</v>
      </c>
      <c r="J97" s="96">
        <f t="shared" si="58"/>
        <v>290273</v>
      </c>
      <c r="R97" s="795"/>
      <c r="S97" s="796"/>
      <c r="T97" s="796">
        <f>T95+T96</f>
        <v>0</v>
      </c>
      <c r="U97" s="796">
        <f t="shared" ref="U97:AH97" si="59">U95+U96</f>
        <v>0</v>
      </c>
      <c r="V97" s="796">
        <f t="shared" si="59"/>
        <v>0</v>
      </c>
      <c r="W97" s="796">
        <f t="shared" si="59"/>
        <v>0</v>
      </c>
      <c r="X97" s="796">
        <f t="shared" si="59"/>
        <v>0</v>
      </c>
      <c r="Y97" s="796">
        <f t="shared" si="59"/>
        <v>0</v>
      </c>
      <c r="Z97" s="796">
        <f t="shared" si="59"/>
        <v>0</v>
      </c>
      <c r="AA97" s="796">
        <f t="shared" si="59"/>
        <v>0</v>
      </c>
      <c r="AB97" s="796">
        <f t="shared" si="59"/>
        <v>0</v>
      </c>
      <c r="AC97" s="796">
        <f t="shared" si="59"/>
        <v>0</v>
      </c>
      <c r="AD97" s="796">
        <f t="shared" si="59"/>
        <v>0</v>
      </c>
      <c r="AE97" s="796">
        <f t="shared" si="59"/>
        <v>0</v>
      </c>
      <c r="AF97" s="796">
        <f t="shared" si="59"/>
        <v>0</v>
      </c>
      <c r="AG97" s="796">
        <f t="shared" si="59"/>
        <v>0</v>
      </c>
      <c r="AH97" s="796">
        <f t="shared" si="59"/>
        <v>0</v>
      </c>
      <c r="AI97" s="796">
        <f>SUM(T97:AH97)</f>
        <v>0</v>
      </c>
      <c r="AJ97" s="797">
        <f>H97-AI97</f>
        <v>341559</v>
      </c>
    </row>
    <row r="98" spans="1:36" ht="12" customHeight="1"/>
    <row r="99" spans="1:36" ht="18" customHeight="1">
      <c r="A99" s="2215" t="s">
        <v>427</v>
      </c>
      <c r="B99" s="2215"/>
      <c r="C99" s="2215"/>
      <c r="D99" s="2215"/>
      <c r="E99" s="2215"/>
      <c r="F99" s="2215"/>
      <c r="G99" s="2215"/>
      <c r="H99" s="2215"/>
      <c r="I99" s="2215"/>
      <c r="J99" s="2216"/>
    </row>
    <row r="100" spans="1:36" ht="21.9" customHeight="1">
      <c r="A100" s="1797" t="s">
        <v>106</v>
      </c>
      <c r="B100" s="1797" t="s">
        <v>0</v>
      </c>
      <c r="C100" s="1797" t="s">
        <v>105</v>
      </c>
      <c r="D100" s="1858" t="s">
        <v>77</v>
      </c>
      <c r="E100" s="1858"/>
      <c r="F100" s="2088" t="s">
        <v>27</v>
      </c>
      <c r="G100" s="1852" t="s">
        <v>28</v>
      </c>
      <c r="H100" s="1801" t="s">
        <v>104</v>
      </c>
      <c r="I100" s="1801"/>
      <c r="J100" s="1801"/>
      <c r="R100" s="1760" t="s">
        <v>650</v>
      </c>
      <c r="S100" s="1761"/>
      <c r="T100" s="1761"/>
      <c r="U100" s="1761"/>
      <c r="V100" s="1761"/>
      <c r="W100" s="1761"/>
      <c r="X100" s="1761"/>
      <c r="Y100" s="1761"/>
      <c r="Z100" s="1761"/>
      <c r="AA100" s="1761"/>
      <c r="AB100" s="1761"/>
      <c r="AC100" s="1761"/>
      <c r="AD100" s="1761"/>
      <c r="AE100" s="1761"/>
      <c r="AF100" s="1761"/>
      <c r="AG100" s="1761"/>
      <c r="AH100" s="1762"/>
      <c r="AI100" s="823" t="s">
        <v>336</v>
      </c>
      <c r="AJ100" s="811" t="s">
        <v>647</v>
      </c>
    </row>
    <row r="101" spans="1:36" ht="32.1" customHeight="1" thickBot="1">
      <c r="A101" s="1798"/>
      <c r="B101" s="1798"/>
      <c r="C101" s="1798"/>
      <c r="D101" s="1858"/>
      <c r="E101" s="1858"/>
      <c r="F101" s="2089"/>
      <c r="G101" s="1854"/>
      <c r="H101" s="55">
        <f>H14</f>
        <v>2024</v>
      </c>
      <c r="I101" s="55">
        <f t="shared" ref="I101:J101" si="60">I14</f>
        <v>2025</v>
      </c>
      <c r="J101" s="55">
        <f t="shared" si="60"/>
        <v>2026</v>
      </c>
      <c r="R101" s="792"/>
      <c r="S101" s="792"/>
      <c r="T101" s="792"/>
      <c r="U101" s="792"/>
      <c r="V101" s="792"/>
      <c r="W101" s="792"/>
      <c r="X101" s="792"/>
      <c r="Y101" s="792"/>
      <c r="Z101" s="792"/>
      <c r="AA101" s="792"/>
      <c r="AB101" s="792"/>
      <c r="AC101" s="792"/>
      <c r="AD101" s="792"/>
      <c r="AE101" s="792"/>
      <c r="AF101" s="792"/>
      <c r="AG101" s="792"/>
      <c r="AH101" s="792"/>
      <c r="AI101" s="792"/>
      <c r="AJ101" s="792"/>
    </row>
    <row r="102" spans="1:36" ht="21.9" hidden="1" customHeight="1">
      <c r="A102" s="216">
        <v>1</v>
      </c>
      <c r="B102" s="2086">
        <v>291</v>
      </c>
      <c r="C102" s="213" t="s">
        <v>12</v>
      </c>
      <c r="D102" s="2087" t="s">
        <v>29</v>
      </c>
      <c r="E102" s="2087"/>
      <c r="F102" s="4"/>
      <c r="G102" s="2"/>
      <c r="H102" s="56"/>
      <c r="I102" s="56"/>
      <c r="J102" s="56"/>
      <c r="R102" s="792"/>
      <c r="S102" s="792"/>
      <c r="T102" s="792"/>
      <c r="U102" s="792"/>
      <c r="V102" s="792"/>
      <c r="W102" s="792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>
        <f t="shared" ref="AI102:AI103" si="61">SUM(T102:AH102)</f>
        <v>0</v>
      </c>
      <c r="AJ102" s="792">
        <f t="shared" ref="AJ102:AJ103" si="62">H102-AI102</f>
        <v>0</v>
      </c>
    </row>
    <row r="103" spans="1:36" ht="25.95" hidden="1" customHeight="1">
      <c r="A103" s="216">
        <v>2</v>
      </c>
      <c r="B103" s="2086"/>
      <c r="C103" s="213" t="s">
        <v>12</v>
      </c>
      <c r="D103" s="2221" t="s">
        <v>81</v>
      </c>
      <c r="E103" s="2222"/>
      <c r="F103" s="3" t="s">
        <v>30</v>
      </c>
      <c r="G103" s="1" t="s">
        <v>30</v>
      </c>
      <c r="H103" s="56"/>
      <c r="I103" s="56"/>
      <c r="J103" s="56"/>
      <c r="R103" s="792"/>
      <c r="S103" s="792"/>
      <c r="T103" s="792"/>
      <c r="U103" s="792"/>
      <c r="V103" s="792"/>
      <c r="W103" s="792"/>
      <c r="X103" s="792"/>
      <c r="Y103" s="792"/>
      <c r="Z103" s="792"/>
      <c r="AA103" s="792"/>
      <c r="AB103" s="792"/>
      <c r="AC103" s="792"/>
      <c r="AD103" s="792"/>
      <c r="AE103" s="792"/>
      <c r="AF103" s="792"/>
      <c r="AG103" s="792"/>
      <c r="AH103" s="792"/>
      <c r="AI103" s="792">
        <f t="shared" si="61"/>
        <v>0</v>
      </c>
      <c r="AJ103" s="792">
        <f t="shared" si="62"/>
        <v>0</v>
      </c>
    </row>
    <row r="104" spans="1:36" ht="21.9" hidden="1" customHeight="1" thickBot="1">
      <c r="A104" s="216">
        <v>3</v>
      </c>
      <c r="B104" s="2086"/>
      <c r="C104" s="213" t="s">
        <v>12</v>
      </c>
      <c r="D104" s="2221"/>
      <c r="E104" s="2222"/>
      <c r="F104" s="3" t="s">
        <v>30</v>
      </c>
      <c r="G104" s="1" t="s">
        <v>30</v>
      </c>
      <c r="H104" s="56"/>
      <c r="I104" s="56"/>
      <c r="J104" s="56"/>
      <c r="R104" s="792"/>
      <c r="S104" s="792"/>
      <c r="T104" s="792"/>
      <c r="U104" s="792"/>
      <c r="V104" s="792"/>
      <c r="W104" s="792"/>
      <c r="X104" s="792"/>
      <c r="Y104" s="792"/>
      <c r="Z104" s="792"/>
      <c r="AA104" s="792"/>
      <c r="AB104" s="792"/>
      <c r="AC104" s="792"/>
      <c r="AD104" s="792"/>
      <c r="AE104" s="792"/>
      <c r="AF104" s="792"/>
      <c r="AG104" s="792"/>
      <c r="AH104" s="792"/>
      <c r="AI104" s="792">
        <f t="shared" ref="AI104" si="63">SUM(T104:AH104)</f>
        <v>0</v>
      </c>
      <c r="AJ104" s="792">
        <f t="shared" ref="AJ104" si="64">H104-AI104</f>
        <v>0</v>
      </c>
    </row>
    <row r="105" spans="1:36" ht="20.399999999999999" customHeight="1" thickBot="1">
      <c r="A105" s="1770" t="s">
        <v>31</v>
      </c>
      <c r="B105" s="1771"/>
      <c r="C105" s="1771"/>
      <c r="D105" s="1771"/>
      <c r="E105" s="1771"/>
      <c r="F105" s="1771"/>
      <c r="G105" s="1772"/>
      <c r="H105" s="96">
        <f>SUM(H102:H104)</f>
        <v>0</v>
      </c>
      <c r="I105" s="96">
        <f t="shared" ref="I105:J105" si="65">SUM(I102:I104)</f>
        <v>0</v>
      </c>
      <c r="J105" s="96">
        <f t="shared" si="65"/>
        <v>0</v>
      </c>
      <c r="R105" s="795"/>
      <c r="S105" s="796"/>
      <c r="T105" s="796">
        <f>T102+T103+T104</f>
        <v>0</v>
      </c>
      <c r="U105" s="796">
        <f t="shared" ref="U105:AH105" si="66">U102+U103+U104</f>
        <v>0</v>
      </c>
      <c r="V105" s="796">
        <f t="shared" si="66"/>
        <v>0</v>
      </c>
      <c r="W105" s="796">
        <f t="shared" si="66"/>
        <v>0</v>
      </c>
      <c r="X105" s="796">
        <f t="shared" si="66"/>
        <v>0</v>
      </c>
      <c r="Y105" s="796">
        <f t="shared" si="66"/>
        <v>0</v>
      </c>
      <c r="Z105" s="796">
        <f t="shared" si="66"/>
        <v>0</v>
      </c>
      <c r="AA105" s="796">
        <f t="shared" si="66"/>
        <v>0</v>
      </c>
      <c r="AB105" s="796">
        <f t="shared" si="66"/>
        <v>0</v>
      </c>
      <c r="AC105" s="796">
        <f t="shared" si="66"/>
        <v>0</v>
      </c>
      <c r="AD105" s="796">
        <f>AD102+AD103+AD104</f>
        <v>0</v>
      </c>
      <c r="AE105" s="796">
        <f t="shared" si="66"/>
        <v>0</v>
      </c>
      <c r="AF105" s="796">
        <f t="shared" si="66"/>
        <v>0</v>
      </c>
      <c r="AG105" s="796">
        <f t="shared" si="66"/>
        <v>0</v>
      </c>
      <c r="AH105" s="796">
        <f t="shared" si="66"/>
        <v>0</v>
      </c>
      <c r="AI105" s="796">
        <f>SUM(T105:AH105)</f>
        <v>0</v>
      </c>
      <c r="AJ105" s="797">
        <f>H105-AI105</f>
        <v>0</v>
      </c>
    </row>
    <row r="106" spans="1:36" ht="12" customHeight="1"/>
    <row r="107" spans="1:36" ht="21.9" customHeight="1">
      <c r="A107" s="2215" t="s">
        <v>501</v>
      </c>
      <c r="B107" s="2215"/>
      <c r="C107" s="2215"/>
      <c r="D107" s="2215"/>
      <c r="E107" s="2215"/>
      <c r="F107" s="2215"/>
      <c r="G107" s="2215"/>
      <c r="H107" s="2215"/>
      <c r="I107" s="2215"/>
      <c r="J107" s="2216"/>
    </row>
    <row r="108" spans="1:36" ht="21.9" customHeight="1">
      <c r="A108" s="1797" t="s">
        <v>106</v>
      </c>
      <c r="B108" s="1797" t="s">
        <v>0</v>
      </c>
      <c r="C108" s="1797" t="s">
        <v>105</v>
      </c>
      <c r="D108" s="1801" t="s">
        <v>77</v>
      </c>
      <c r="E108" s="1801"/>
      <c r="F108" s="1801"/>
      <c r="G108" s="1801"/>
      <c r="H108" s="1801" t="s">
        <v>104</v>
      </c>
      <c r="I108" s="1801"/>
      <c r="J108" s="1801"/>
      <c r="R108" s="1760" t="s">
        <v>651</v>
      </c>
      <c r="S108" s="1761"/>
      <c r="T108" s="1761"/>
      <c r="U108" s="1761"/>
      <c r="V108" s="1761"/>
      <c r="W108" s="1761"/>
      <c r="X108" s="1761"/>
      <c r="Y108" s="1761"/>
      <c r="Z108" s="1761"/>
      <c r="AA108" s="1761"/>
      <c r="AB108" s="1761"/>
      <c r="AC108" s="1761"/>
      <c r="AD108" s="1761"/>
      <c r="AE108" s="1761"/>
      <c r="AF108" s="1761"/>
      <c r="AG108" s="1761"/>
      <c r="AH108" s="1762"/>
      <c r="AI108" s="823" t="s">
        <v>336</v>
      </c>
      <c r="AJ108" s="811" t="s">
        <v>647</v>
      </c>
    </row>
    <row r="109" spans="1:36" ht="21.9" customHeight="1">
      <c r="A109" s="1798"/>
      <c r="B109" s="1798"/>
      <c r="C109" s="1798"/>
      <c r="D109" s="1801"/>
      <c r="E109" s="1801"/>
      <c r="F109" s="1801"/>
      <c r="G109" s="1801"/>
      <c r="H109" s="55">
        <f>H14</f>
        <v>2024</v>
      </c>
      <c r="I109" s="55">
        <f t="shared" ref="I109:J109" si="67">I14</f>
        <v>2025</v>
      </c>
      <c r="J109" s="55">
        <f t="shared" si="67"/>
        <v>2026</v>
      </c>
      <c r="R109" s="792"/>
      <c r="S109" s="792"/>
      <c r="T109" s="792"/>
      <c r="U109" s="792"/>
      <c r="V109" s="792"/>
      <c r="W109" s="792"/>
      <c r="X109" s="792"/>
      <c r="Y109" s="792"/>
      <c r="Z109" s="792"/>
      <c r="AA109" s="792"/>
      <c r="AB109" s="792"/>
      <c r="AC109" s="792"/>
      <c r="AD109" s="792"/>
      <c r="AE109" s="792"/>
      <c r="AF109" s="792"/>
      <c r="AG109" s="792"/>
      <c r="AH109" s="792"/>
      <c r="AI109" s="792"/>
      <c r="AJ109" s="792"/>
    </row>
    <row r="110" spans="1:36" ht="21.9" customHeight="1" thickBot="1">
      <c r="A110" s="1417">
        <v>1</v>
      </c>
      <c r="B110" s="1730">
        <v>291</v>
      </c>
      <c r="C110" s="769" t="s">
        <v>12</v>
      </c>
      <c r="D110" s="1736" t="s">
        <v>97</v>
      </c>
      <c r="E110" s="1737"/>
      <c r="F110" s="1737"/>
      <c r="G110" s="1738"/>
      <c r="H110" s="771"/>
      <c r="I110" s="771"/>
      <c r="J110" s="771"/>
      <c r="R110" s="792"/>
      <c r="S110" s="792"/>
      <c r="T110" s="792"/>
      <c r="U110" s="792"/>
      <c r="V110" s="792"/>
      <c r="W110" s="792"/>
      <c r="X110" s="792"/>
      <c r="Y110" s="792"/>
      <c r="Z110" s="792"/>
      <c r="AA110" s="792"/>
      <c r="AB110" s="792"/>
      <c r="AC110" s="792"/>
      <c r="AD110" s="792"/>
      <c r="AE110" s="792"/>
      <c r="AF110" s="792"/>
      <c r="AG110" s="792"/>
      <c r="AH110" s="792"/>
      <c r="AI110" s="792">
        <f t="shared" ref="AI110:AI111" si="68">SUM(T110:AH110)</f>
        <v>0</v>
      </c>
      <c r="AJ110" s="792">
        <f t="shared" ref="AJ110:AJ111" si="69">H110-AI110</f>
        <v>0</v>
      </c>
    </row>
    <row r="111" spans="1:36" ht="21.9" hidden="1" customHeight="1">
      <c r="A111" s="1417">
        <v>2</v>
      </c>
      <c r="B111" s="1731"/>
      <c r="C111" s="769" t="s">
        <v>12</v>
      </c>
      <c r="D111" s="1736"/>
      <c r="E111" s="1737"/>
      <c r="F111" s="1737"/>
      <c r="G111" s="1738"/>
      <c r="H111" s="771"/>
      <c r="I111" s="771"/>
      <c r="J111" s="771"/>
      <c r="R111" s="792"/>
      <c r="S111" s="792"/>
      <c r="T111" s="792"/>
      <c r="U111" s="792"/>
      <c r="V111" s="792"/>
      <c r="W111" s="792"/>
      <c r="X111" s="792"/>
      <c r="Y111" s="792"/>
      <c r="Z111" s="792"/>
      <c r="AA111" s="792"/>
      <c r="AB111" s="792"/>
      <c r="AC111" s="792"/>
      <c r="AD111" s="792"/>
      <c r="AE111" s="792"/>
      <c r="AF111" s="792"/>
      <c r="AG111" s="792"/>
      <c r="AH111" s="792"/>
      <c r="AI111" s="792">
        <f t="shared" si="68"/>
        <v>0</v>
      </c>
      <c r="AJ111" s="792">
        <f t="shared" si="69"/>
        <v>0</v>
      </c>
    </row>
    <row r="112" spans="1:36" ht="21.9" hidden="1" customHeight="1">
      <c r="A112" s="1417">
        <v>3</v>
      </c>
      <c r="B112" s="1732"/>
      <c r="C112" s="769" t="s">
        <v>12</v>
      </c>
      <c r="D112" s="1736"/>
      <c r="E112" s="1737"/>
      <c r="F112" s="1737"/>
      <c r="G112" s="1738"/>
      <c r="H112" s="771"/>
      <c r="I112" s="771"/>
      <c r="J112" s="771"/>
      <c r="R112" s="792"/>
      <c r="S112" s="792"/>
      <c r="T112" s="792"/>
      <c r="U112" s="792"/>
      <c r="V112" s="792"/>
      <c r="W112" s="792"/>
      <c r="X112" s="792"/>
      <c r="Y112" s="792"/>
      <c r="Z112" s="792"/>
      <c r="AA112" s="792"/>
      <c r="AB112" s="792"/>
      <c r="AC112" s="792"/>
      <c r="AD112" s="792"/>
      <c r="AE112" s="792"/>
      <c r="AF112" s="792"/>
      <c r="AG112" s="792"/>
      <c r="AH112" s="792"/>
      <c r="AI112" s="792">
        <f t="shared" ref="AI112:AI116" si="70">SUM(T112:AH112)</f>
        <v>0</v>
      </c>
      <c r="AJ112" s="792">
        <f t="shared" ref="AJ112:AJ116" si="71">H112-AI112</f>
        <v>0</v>
      </c>
    </row>
    <row r="113" spans="1:36" ht="21.9" hidden="1" customHeight="1">
      <c r="A113" s="1417">
        <v>1</v>
      </c>
      <c r="B113" s="1730">
        <v>292</v>
      </c>
      <c r="C113" s="769" t="s">
        <v>12</v>
      </c>
      <c r="D113" s="1736"/>
      <c r="E113" s="1737"/>
      <c r="F113" s="1737"/>
      <c r="G113" s="1738"/>
      <c r="H113" s="771"/>
      <c r="I113" s="771"/>
      <c r="J113" s="771"/>
      <c r="R113" s="792"/>
      <c r="S113" s="792"/>
      <c r="T113" s="792"/>
      <c r="U113" s="792"/>
      <c r="V113" s="792"/>
      <c r="W113" s="792"/>
      <c r="X113" s="792"/>
      <c r="Y113" s="792"/>
      <c r="Z113" s="792"/>
      <c r="AA113" s="792"/>
      <c r="AB113" s="792"/>
      <c r="AC113" s="792"/>
      <c r="AD113" s="792"/>
      <c r="AE113" s="792"/>
      <c r="AF113" s="792"/>
      <c r="AG113" s="792"/>
      <c r="AH113" s="792"/>
      <c r="AI113" s="792">
        <f t="shared" si="70"/>
        <v>0</v>
      </c>
      <c r="AJ113" s="792">
        <f t="shared" si="71"/>
        <v>0</v>
      </c>
    </row>
    <row r="114" spans="1:36" ht="21.9" hidden="1" customHeight="1">
      <c r="A114" s="1417">
        <v>2</v>
      </c>
      <c r="B114" s="1732"/>
      <c r="C114" s="769" t="s">
        <v>12</v>
      </c>
      <c r="D114" s="1736"/>
      <c r="E114" s="1737"/>
      <c r="F114" s="1737"/>
      <c r="G114" s="1738"/>
      <c r="H114" s="771"/>
      <c r="I114" s="771"/>
      <c r="J114" s="771"/>
      <c r="R114" s="792"/>
      <c r="S114" s="792"/>
      <c r="T114" s="792"/>
      <c r="U114" s="792"/>
      <c r="V114" s="792"/>
      <c r="W114" s="792"/>
      <c r="X114" s="792"/>
      <c r="Y114" s="792"/>
      <c r="Z114" s="792"/>
      <c r="AA114" s="792"/>
      <c r="AB114" s="792"/>
      <c r="AC114" s="792"/>
      <c r="AD114" s="792"/>
      <c r="AE114" s="792"/>
      <c r="AF114" s="792"/>
      <c r="AG114" s="792"/>
      <c r="AH114" s="792"/>
      <c r="AI114" s="792">
        <f t="shared" si="70"/>
        <v>0</v>
      </c>
      <c r="AJ114" s="792">
        <f t="shared" si="71"/>
        <v>0</v>
      </c>
    </row>
    <row r="115" spans="1:36" ht="21.9" hidden="1" customHeight="1" thickBot="1">
      <c r="A115" s="1417">
        <v>1</v>
      </c>
      <c r="B115" s="1730">
        <v>293</v>
      </c>
      <c r="C115" s="769" t="s">
        <v>12</v>
      </c>
      <c r="D115" s="1736"/>
      <c r="E115" s="1737"/>
      <c r="F115" s="1737"/>
      <c r="G115" s="1738"/>
      <c r="H115" s="771"/>
      <c r="I115" s="771"/>
      <c r="J115" s="771"/>
      <c r="R115" s="792"/>
      <c r="S115" s="792"/>
      <c r="T115" s="792"/>
      <c r="U115" s="792"/>
      <c r="V115" s="792"/>
      <c r="W115" s="792"/>
      <c r="X115" s="792"/>
      <c r="Y115" s="792"/>
      <c r="Z115" s="792"/>
      <c r="AA115" s="792"/>
      <c r="AB115" s="792"/>
      <c r="AC115" s="792"/>
      <c r="AD115" s="792"/>
      <c r="AE115" s="792"/>
      <c r="AF115" s="792"/>
      <c r="AG115" s="792"/>
      <c r="AH115" s="792"/>
      <c r="AI115" s="792">
        <f t="shared" si="70"/>
        <v>0</v>
      </c>
      <c r="AJ115" s="792">
        <f t="shared" si="71"/>
        <v>0</v>
      </c>
    </row>
    <row r="116" spans="1:36" ht="21.9" hidden="1" customHeight="1" thickBot="1">
      <c r="A116" s="1417">
        <v>2</v>
      </c>
      <c r="B116" s="1732"/>
      <c r="C116" s="769" t="s">
        <v>12</v>
      </c>
      <c r="D116" s="1736"/>
      <c r="E116" s="1737"/>
      <c r="F116" s="1737"/>
      <c r="G116" s="1738"/>
      <c r="H116" s="771"/>
      <c r="I116" s="771"/>
      <c r="J116" s="771"/>
      <c r="R116" s="792"/>
      <c r="S116" s="792"/>
      <c r="T116" s="792"/>
      <c r="U116" s="792"/>
      <c r="V116" s="792"/>
      <c r="W116" s="792"/>
      <c r="X116" s="792"/>
      <c r="Y116" s="792"/>
      <c r="Z116" s="792"/>
      <c r="AA116" s="792"/>
      <c r="AB116" s="792"/>
      <c r="AC116" s="792"/>
      <c r="AD116" s="792"/>
      <c r="AE116" s="792"/>
      <c r="AF116" s="792"/>
      <c r="AG116" s="792"/>
      <c r="AH116" s="792"/>
      <c r="AI116" s="792">
        <f t="shared" si="70"/>
        <v>0</v>
      </c>
      <c r="AJ116" s="792">
        <f t="shared" si="71"/>
        <v>0</v>
      </c>
    </row>
    <row r="117" spans="1:36" ht="20.399999999999999" customHeight="1" thickBot="1">
      <c r="A117" s="1770" t="s">
        <v>33</v>
      </c>
      <c r="B117" s="1771"/>
      <c r="C117" s="1771"/>
      <c r="D117" s="1771"/>
      <c r="E117" s="1771"/>
      <c r="F117" s="1771"/>
      <c r="G117" s="1772"/>
      <c r="H117" s="96">
        <f>SUM(H110:H116)</f>
        <v>0</v>
      </c>
      <c r="I117" s="96">
        <f t="shared" ref="I117:J117" si="72">SUM(I110:I116)</f>
        <v>0</v>
      </c>
      <c r="J117" s="96">
        <f t="shared" si="72"/>
        <v>0</v>
      </c>
      <c r="R117" s="795"/>
      <c r="S117" s="796"/>
      <c r="T117" s="796">
        <f>SUM(T110:T116)</f>
        <v>0</v>
      </c>
      <c r="U117" s="796">
        <f t="shared" ref="U117:AH117" si="73">SUM(U110:U116)</f>
        <v>0</v>
      </c>
      <c r="V117" s="796">
        <f t="shared" si="73"/>
        <v>0</v>
      </c>
      <c r="W117" s="796">
        <f t="shared" si="73"/>
        <v>0</v>
      </c>
      <c r="X117" s="796">
        <f t="shared" si="73"/>
        <v>0</v>
      </c>
      <c r="Y117" s="796">
        <f t="shared" si="73"/>
        <v>0</v>
      </c>
      <c r="Z117" s="796">
        <f t="shared" si="73"/>
        <v>0</v>
      </c>
      <c r="AA117" s="796">
        <f t="shared" si="73"/>
        <v>0</v>
      </c>
      <c r="AB117" s="796">
        <f t="shared" si="73"/>
        <v>0</v>
      </c>
      <c r="AC117" s="796">
        <f t="shared" si="73"/>
        <v>0</v>
      </c>
      <c r="AD117" s="796">
        <f t="shared" si="73"/>
        <v>0</v>
      </c>
      <c r="AE117" s="796">
        <f t="shared" si="73"/>
        <v>0</v>
      </c>
      <c r="AF117" s="796">
        <f t="shared" si="73"/>
        <v>0</v>
      </c>
      <c r="AG117" s="796">
        <f t="shared" si="73"/>
        <v>0</v>
      </c>
      <c r="AH117" s="796">
        <f t="shared" si="73"/>
        <v>0</v>
      </c>
      <c r="AI117" s="796">
        <f>SUM(T117:AH117)</f>
        <v>0</v>
      </c>
      <c r="AJ117" s="797">
        <f>H117-AI117</f>
        <v>0</v>
      </c>
    </row>
    <row r="118" spans="1:36" ht="10.5" customHeight="1"/>
    <row r="119" spans="1:36" ht="26.1" hidden="1" customHeight="1">
      <c r="A119" s="2236" t="s">
        <v>502</v>
      </c>
      <c r="B119" s="2236"/>
      <c r="C119" s="2236"/>
      <c r="D119" s="2236"/>
      <c r="E119" s="2236"/>
      <c r="F119" s="2236"/>
      <c r="G119" s="2236"/>
      <c r="H119" s="2236"/>
      <c r="I119" s="2236"/>
      <c r="J119" s="2237"/>
    </row>
    <row r="120" spans="1:36" ht="28.5" hidden="1" customHeight="1">
      <c r="A120" s="1797" t="s">
        <v>106</v>
      </c>
      <c r="B120" s="1858" t="s">
        <v>0</v>
      </c>
      <c r="C120" s="1858" t="s">
        <v>105</v>
      </c>
      <c r="D120" s="1801" t="s">
        <v>77</v>
      </c>
      <c r="E120" s="1858" t="s">
        <v>82</v>
      </c>
      <c r="F120" s="1940" t="s">
        <v>35</v>
      </c>
      <c r="G120" s="1800" t="s">
        <v>111</v>
      </c>
      <c r="H120" s="1801" t="s">
        <v>104</v>
      </c>
      <c r="I120" s="1801"/>
      <c r="J120" s="1801"/>
    </row>
    <row r="121" spans="1:36" ht="21.9" hidden="1" customHeight="1">
      <c r="A121" s="1798"/>
      <c r="B121" s="1858"/>
      <c r="C121" s="1858"/>
      <c r="D121" s="1801"/>
      <c r="E121" s="1858"/>
      <c r="F121" s="1940"/>
      <c r="G121" s="1800"/>
      <c r="H121" s="55">
        <f>H14</f>
        <v>2024</v>
      </c>
      <c r="I121" s="55">
        <f t="shared" ref="I121:J121" si="74">I14</f>
        <v>2025</v>
      </c>
      <c r="J121" s="55">
        <f t="shared" si="74"/>
        <v>2026</v>
      </c>
    </row>
    <row r="122" spans="1:36" ht="32.85" hidden="1" customHeight="1">
      <c r="A122" s="2090">
        <v>1</v>
      </c>
      <c r="B122" s="1730">
        <v>225</v>
      </c>
      <c r="C122" s="1852" t="s">
        <v>36</v>
      </c>
      <c r="D122" s="109" t="s">
        <v>37</v>
      </c>
      <c r="E122" s="110"/>
      <c r="F122" s="111"/>
      <c r="G122" s="112"/>
      <c r="H122" s="102" t="s">
        <v>30</v>
      </c>
      <c r="I122" s="102" t="s">
        <v>30</v>
      </c>
      <c r="J122" s="102" t="s">
        <v>30</v>
      </c>
    </row>
    <row r="123" spans="1:36" ht="21.9" hidden="1" customHeight="1">
      <c r="A123" s="2091"/>
      <c r="B123" s="1731"/>
      <c r="C123" s="1853"/>
      <c r="D123" s="65"/>
      <c r="E123" s="66" t="s">
        <v>95</v>
      </c>
      <c r="F123" s="60"/>
      <c r="G123" s="67" t="e">
        <f>H123/F123</f>
        <v>#DIV/0!</v>
      </c>
      <c r="H123" s="56"/>
      <c r="I123" s="56"/>
      <c r="J123" s="56"/>
    </row>
    <row r="124" spans="1:36" ht="21.9" hidden="1" customHeight="1">
      <c r="A124" s="2091"/>
      <c r="B124" s="1731"/>
      <c r="C124" s="1853"/>
      <c r="D124" s="65"/>
      <c r="E124" s="66" t="s">
        <v>95</v>
      </c>
      <c r="F124" s="60"/>
      <c r="G124" s="67" t="e">
        <f t="shared" ref="G124:G133" si="75">H124/F124</f>
        <v>#DIV/0!</v>
      </c>
      <c r="H124" s="56"/>
      <c r="I124" s="56"/>
      <c r="J124" s="56"/>
    </row>
    <row r="125" spans="1:36" ht="21.9" hidden="1" customHeight="1">
      <c r="A125" s="2091"/>
      <c r="B125" s="1731"/>
      <c r="C125" s="1853"/>
      <c r="D125" s="65"/>
      <c r="E125" s="66" t="s">
        <v>95</v>
      </c>
      <c r="F125" s="60"/>
      <c r="G125" s="67" t="e">
        <f t="shared" si="75"/>
        <v>#DIV/0!</v>
      </c>
      <c r="H125" s="56"/>
      <c r="I125" s="56"/>
      <c r="J125" s="56"/>
    </row>
    <row r="126" spans="1:36" ht="21.9" hidden="1" customHeight="1">
      <c r="A126" s="2091"/>
      <c r="B126" s="1731"/>
      <c r="C126" s="1853"/>
      <c r="D126" s="65"/>
      <c r="E126" s="66" t="s">
        <v>95</v>
      </c>
      <c r="F126" s="60"/>
      <c r="G126" s="67" t="e">
        <f t="shared" si="75"/>
        <v>#DIV/0!</v>
      </c>
      <c r="H126" s="56"/>
      <c r="I126" s="56"/>
      <c r="J126" s="56"/>
    </row>
    <row r="127" spans="1:36" ht="21.9" hidden="1" customHeight="1">
      <c r="A127" s="2091"/>
      <c r="B127" s="1731"/>
      <c r="C127" s="1853"/>
      <c r="D127" s="65"/>
      <c r="E127" s="66" t="s">
        <v>95</v>
      </c>
      <c r="F127" s="60"/>
      <c r="G127" s="67" t="e">
        <f t="shared" si="75"/>
        <v>#DIV/0!</v>
      </c>
      <c r="H127" s="56"/>
      <c r="I127" s="56"/>
      <c r="J127" s="56"/>
    </row>
    <row r="128" spans="1:36" ht="20.399999999999999" hidden="1" customHeight="1">
      <c r="A128" s="2092"/>
      <c r="B128" s="1732"/>
      <c r="C128" s="1854"/>
      <c r="D128" s="1845" t="s">
        <v>347</v>
      </c>
      <c r="E128" s="1846"/>
      <c r="F128" s="1846"/>
      <c r="G128" s="1847"/>
      <c r="H128" s="265">
        <f>SUM(H123:H127)</f>
        <v>0</v>
      </c>
      <c r="I128" s="265">
        <f t="shared" ref="I128:J128" si="76">SUM(I123:I127)</f>
        <v>0</v>
      </c>
      <c r="J128" s="265">
        <f t="shared" si="76"/>
        <v>0</v>
      </c>
    </row>
    <row r="129" spans="1:36" ht="21.9" hidden="1" customHeight="1">
      <c r="A129" s="2090">
        <v>2</v>
      </c>
      <c r="B129" s="1730">
        <v>226</v>
      </c>
      <c r="C129" s="1852" t="s">
        <v>10</v>
      </c>
      <c r="D129" s="65"/>
      <c r="E129" s="66" t="s">
        <v>95</v>
      </c>
      <c r="F129" s="60"/>
      <c r="G129" s="67" t="e">
        <f>H129/F129</f>
        <v>#DIV/0!</v>
      </c>
      <c r="H129" s="56"/>
      <c r="I129" s="56"/>
      <c r="J129" s="56"/>
    </row>
    <row r="130" spans="1:36" ht="21.9" hidden="1" customHeight="1">
      <c r="A130" s="2091"/>
      <c r="B130" s="1731"/>
      <c r="C130" s="1853"/>
      <c r="D130" s="65"/>
      <c r="E130" s="66" t="s">
        <v>95</v>
      </c>
      <c r="F130" s="60"/>
      <c r="G130" s="67" t="e">
        <f t="shared" si="75"/>
        <v>#DIV/0!</v>
      </c>
      <c r="H130" s="56"/>
      <c r="I130" s="56"/>
      <c r="J130" s="56"/>
    </row>
    <row r="131" spans="1:36" ht="21.9" hidden="1" customHeight="1">
      <c r="A131" s="2091"/>
      <c r="B131" s="1731"/>
      <c r="C131" s="1853"/>
      <c r="D131" s="65"/>
      <c r="E131" s="66" t="s">
        <v>95</v>
      </c>
      <c r="F131" s="60"/>
      <c r="G131" s="67" t="e">
        <f t="shared" si="75"/>
        <v>#DIV/0!</v>
      </c>
      <c r="H131" s="56"/>
      <c r="I131" s="56"/>
      <c r="J131" s="56"/>
    </row>
    <row r="132" spans="1:36" ht="21.9" hidden="1" customHeight="1">
      <c r="A132" s="2091"/>
      <c r="B132" s="1731"/>
      <c r="C132" s="1853"/>
      <c r="D132" s="65"/>
      <c r="E132" s="66" t="s">
        <v>95</v>
      </c>
      <c r="F132" s="60"/>
      <c r="G132" s="67" t="e">
        <f t="shared" si="75"/>
        <v>#DIV/0!</v>
      </c>
      <c r="H132" s="56"/>
      <c r="I132" s="56"/>
      <c r="J132" s="56"/>
    </row>
    <row r="133" spans="1:36" ht="21.9" hidden="1" customHeight="1">
      <c r="A133" s="2091"/>
      <c r="B133" s="1731"/>
      <c r="C133" s="1853"/>
      <c r="D133" s="65"/>
      <c r="E133" s="66" t="s">
        <v>95</v>
      </c>
      <c r="F133" s="60"/>
      <c r="G133" s="67" t="e">
        <f t="shared" si="75"/>
        <v>#DIV/0!</v>
      </c>
      <c r="H133" s="56"/>
      <c r="I133" s="56"/>
      <c r="J133" s="56"/>
    </row>
    <row r="134" spans="1:36" ht="20.399999999999999" hidden="1" customHeight="1">
      <c r="A134" s="2092"/>
      <c r="B134" s="1732"/>
      <c r="C134" s="1854"/>
      <c r="D134" s="1845" t="s">
        <v>348</v>
      </c>
      <c r="E134" s="1846"/>
      <c r="F134" s="1846"/>
      <c r="G134" s="1847"/>
      <c r="H134" s="265">
        <f>SUM(H129:H133)</f>
        <v>0</v>
      </c>
      <c r="I134" s="265">
        <f t="shared" ref="I134:J134" si="77">SUM(I129:I133)</f>
        <v>0</v>
      </c>
      <c r="J134" s="265">
        <f t="shared" si="77"/>
        <v>0</v>
      </c>
    </row>
    <row r="135" spans="1:36" ht="20.399999999999999" hidden="1" customHeight="1">
      <c r="A135" s="1770" t="s">
        <v>38</v>
      </c>
      <c r="B135" s="1771"/>
      <c r="C135" s="1771"/>
      <c r="D135" s="1771"/>
      <c r="E135" s="1771"/>
      <c r="F135" s="1771"/>
      <c r="G135" s="1772"/>
      <c r="H135" s="96">
        <f>H128+H134</f>
        <v>0</v>
      </c>
      <c r="I135" s="96">
        <f t="shared" ref="I135:J135" si="78">I128+I134</f>
        <v>0</v>
      </c>
      <c r="J135" s="96">
        <f t="shared" si="78"/>
        <v>0</v>
      </c>
    </row>
    <row r="136" spans="1:36" ht="12" hidden="1" customHeight="1">
      <c r="A136" s="57"/>
      <c r="B136" s="57"/>
      <c r="C136" s="57"/>
      <c r="D136" s="57"/>
      <c r="E136" s="57"/>
      <c r="F136" s="57"/>
      <c r="G136" s="57"/>
    </row>
    <row r="137" spans="1:36" ht="21" customHeight="1">
      <c r="A137" s="1855" t="s">
        <v>503</v>
      </c>
      <c r="B137" s="1855"/>
      <c r="C137" s="1855"/>
      <c r="D137" s="1855"/>
      <c r="E137" s="1855"/>
      <c r="F137" s="1855"/>
      <c r="G137" s="1855"/>
      <c r="H137" s="1855"/>
      <c r="I137" s="1855"/>
      <c r="J137" s="1856"/>
    </row>
    <row r="138" spans="1:36" ht="21.9" customHeight="1">
      <c r="B138" s="1857" t="s">
        <v>504</v>
      </c>
      <c r="C138" s="1857"/>
      <c r="D138" s="1857"/>
      <c r="E138" s="1857"/>
      <c r="F138" s="1857"/>
      <c r="G138" s="1857"/>
      <c r="H138" s="1857"/>
      <c r="I138" s="1857"/>
      <c r="J138" s="1857"/>
    </row>
    <row r="139" spans="1:36" ht="21.9" customHeight="1">
      <c r="A139" s="1858" t="s">
        <v>106</v>
      </c>
      <c r="B139" s="1801" t="s">
        <v>77</v>
      </c>
      <c r="C139" s="1801"/>
      <c r="D139" s="1801"/>
      <c r="E139" s="1858" t="s">
        <v>82</v>
      </c>
      <c r="F139" s="1800" t="s">
        <v>78</v>
      </c>
      <c r="G139" s="1800" t="s">
        <v>525</v>
      </c>
      <c r="H139" s="1801" t="s">
        <v>104</v>
      </c>
      <c r="I139" s="1801"/>
      <c r="J139" s="1801"/>
      <c r="R139" s="1760" t="s">
        <v>652</v>
      </c>
      <c r="S139" s="1761"/>
      <c r="T139" s="1761"/>
      <c r="U139" s="1761"/>
      <c r="V139" s="1761"/>
      <c r="W139" s="1761"/>
      <c r="X139" s="1761"/>
      <c r="Y139" s="1761"/>
      <c r="Z139" s="1761"/>
      <c r="AA139" s="1761"/>
      <c r="AB139" s="1761"/>
      <c r="AC139" s="1761"/>
      <c r="AD139" s="1761"/>
      <c r="AE139" s="1761"/>
      <c r="AF139" s="1761"/>
      <c r="AG139" s="1761"/>
      <c r="AH139" s="1762"/>
      <c r="AI139" s="823" t="s">
        <v>336</v>
      </c>
      <c r="AJ139" s="811" t="s">
        <v>647</v>
      </c>
    </row>
    <row r="140" spans="1:36" ht="29.25" customHeight="1">
      <c r="A140" s="1858"/>
      <c r="B140" s="1801"/>
      <c r="C140" s="1801"/>
      <c r="D140" s="1801"/>
      <c r="E140" s="1858"/>
      <c r="F140" s="1800"/>
      <c r="G140" s="1800"/>
      <c r="H140" s="55">
        <f>H14</f>
        <v>2024</v>
      </c>
      <c r="I140" s="55">
        <f t="shared" ref="I140:J140" si="79">I14</f>
        <v>2025</v>
      </c>
      <c r="J140" s="55">
        <f t="shared" si="79"/>
        <v>2026</v>
      </c>
      <c r="R140" s="792"/>
      <c r="S140" s="792"/>
      <c r="T140" s="792"/>
      <c r="U140" s="792"/>
      <c r="V140" s="792"/>
      <c r="W140" s="792"/>
      <c r="X140" s="792"/>
      <c r="Y140" s="792"/>
      <c r="Z140" s="792"/>
      <c r="AA140" s="792"/>
      <c r="AB140" s="792"/>
      <c r="AC140" s="792"/>
      <c r="AD140" s="792"/>
      <c r="AE140" s="792"/>
      <c r="AF140" s="792"/>
      <c r="AG140" s="792"/>
      <c r="AH140" s="792"/>
      <c r="AI140" s="792"/>
      <c r="AJ140" s="792"/>
    </row>
    <row r="141" spans="1:36" ht="16.05" customHeight="1">
      <c r="A141" s="68">
        <v>1</v>
      </c>
      <c r="B141" s="1763">
        <v>2</v>
      </c>
      <c r="C141" s="1763"/>
      <c r="D141" s="1763"/>
      <c r="E141" s="69">
        <v>3</v>
      </c>
      <c r="F141" s="69">
        <v>4</v>
      </c>
      <c r="G141" s="69">
        <v>5</v>
      </c>
      <c r="H141" s="526">
        <v>6</v>
      </c>
      <c r="I141" s="526">
        <v>7</v>
      </c>
      <c r="J141" s="526">
        <v>8</v>
      </c>
    </row>
    <row r="142" spans="1:36" ht="21.45" customHeight="1">
      <c r="A142" s="103">
        <v>1</v>
      </c>
      <c r="B142" s="1746" t="s">
        <v>506</v>
      </c>
      <c r="C142" s="1747"/>
      <c r="D142" s="1748"/>
      <c r="E142" s="1227" t="s">
        <v>844</v>
      </c>
      <c r="F142" s="56">
        <f>H142/G142</f>
        <v>184897.45762711865</v>
      </c>
      <c r="G142" s="83">
        <v>4.72</v>
      </c>
      <c r="H142" s="56">
        <f>683586+189130</f>
        <v>872716</v>
      </c>
      <c r="I142" s="56">
        <v>683586</v>
      </c>
      <c r="J142" s="56">
        <v>683586</v>
      </c>
      <c r="K142" s="58"/>
      <c r="R142" s="792"/>
      <c r="S142" s="792"/>
      <c r="T142" s="792"/>
      <c r="U142" s="792"/>
      <c r="V142" s="792"/>
      <c r="W142" s="792"/>
      <c r="X142" s="792"/>
      <c r="Y142" s="792"/>
      <c r="Z142" s="792"/>
      <c r="AA142" s="792"/>
      <c r="AB142" s="792"/>
      <c r="AC142" s="792"/>
      <c r="AD142" s="792"/>
      <c r="AE142" s="792"/>
      <c r="AF142" s="792"/>
      <c r="AG142" s="792"/>
      <c r="AH142" s="792"/>
      <c r="AI142" s="792">
        <f t="shared" ref="AI142:AI146" si="80">SUM(T142:AH142)</f>
        <v>0</v>
      </c>
      <c r="AJ142" s="792">
        <f t="shared" ref="AJ142:AJ146" si="81">H142-AI142</f>
        <v>872716</v>
      </c>
    </row>
    <row r="143" spans="1:36" ht="21.45" customHeight="1" thickBot="1">
      <c r="A143" s="103">
        <v>2</v>
      </c>
      <c r="B143" s="1746" t="s">
        <v>538</v>
      </c>
      <c r="C143" s="1747"/>
      <c r="D143" s="1748"/>
      <c r="E143" s="1283" t="s">
        <v>843</v>
      </c>
      <c r="F143" s="56">
        <f>H143/G143</f>
        <v>359.86618842312481</v>
      </c>
      <c r="G143" s="83">
        <v>4140.1499999999996</v>
      </c>
      <c r="H143" s="56">
        <f>1028400+461500</f>
        <v>1489900</v>
      </c>
      <c r="I143" s="56">
        <v>1028400</v>
      </c>
      <c r="J143" s="56">
        <v>1028400</v>
      </c>
      <c r="K143" s="58"/>
      <c r="R143" s="792"/>
      <c r="S143" s="792"/>
      <c r="T143" s="792"/>
      <c r="U143" s="792"/>
      <c r="V143" s="792"/>
      <c r="W143" s="792"/>
      <c r="X143" s="792"/>
      <c r="Y143" s="792"/>
      <c r="Z143" s="792"/>
      <c r="AA143" s="792"/>
      <c r="AB143" s="792"/>
      <c r="AC143" s="792"/>
      <c r="AD143" s="792"/>
      <c r="AE143" s="792"/>
      <c r="AF143" s="792"/>
      <c r="AG143" s="792"/>
      <c r="AH143" s="792"/>
      <c r="AI143" s="792">
        <f t="shared" si="80"/>
        <v>0</v>
      </c>
      <c r="AJ143" s="792">
        <f t="shared" si="81"/>
        <v>1489900</v>
      </c>
    </row>
    <row r="144" spans="1:36" ht="21.45" hidden="1" customHeight="1" thickBot="1">
      <c r="A144" s="103">
        <v>3</v>
      </c>
      <c r="B144" s="1764" t="s">
        <v>920</v>
      </c>
      <c r="C144" s="1765"/>
      <c r="D144" s="1766"/>
      <c r="E144" s="1358" t="s">
        <v>125</v>
      </c>
      <c r="F144" s="56" t="e">
        <f t="shared" ref="F144:F146" si="82">H144/G144</f>
        <v>#DIV/0!</v>
      </c>
      <c r="G144" s="83"/>
      <c r="H144" s="56"/>
      <c r="I144" s="56"/>
      <c r="J144" s="56"/>
      <c r="K144" s="58"/>
      <c r="R144" s="792"/>
      <c r="S144" s="792"/>
      <c r="T144" s="792"/>
      <c r="U144" s="792"/>
      <c r="V144" s="792"/>
      <c r="W144" s="792"/>
      <c r="X144" s="792"/>
      <c r="Y144" s="792"/>
      <c r="Z144" s="792"/>
      <c r="AA144" s="792"/>
      <c r="AB144" s="792"/>
      <c r="AC144" s="792"/>
      <c r="AD144" s="792"/>
      <c r="AE144" s="792"/>
      <c r="AF144" s="792"/>
      <c r="AG144" s="792"/>
      <c r="AH144" s="792"/>
      <c r="AI144" s="792">
        <f t="shared" si="80"/>
        <v>0</v>
      </c>
      <c r="AJ144" s="792">
        <f t="shared" si="81"/>
        <v>0</v>
      </c>
    </row>
    <row r="145" spans="1:36" ht="21.45" hidden="1" customHeight="1" thickBot="1">
      <c r="A145" s="103">
        <v>4</v>
      </c>
      <c r="B145" s="1750" t="s">
        <v>1051</v>
      </c>
      <c r="C145" s="1751"/>
      <c r="D145" s="1752"/>
      <c r="E145" s="1358" t="s">
        <v>125</v>
      </c>
      <c r="F145" s="56" t="e">
        <f t="shared" ref="F145" si="83">H145/G145</f>
        <v>#DIV/0!</v>
      </c>
      <c r="G145" s="83"/>
      <c r="H145" s="56"/>
      <c r="I145" s="56"/>
      <c r="J145" s="56"/>
      <c r="K145" s="58"/>
      <c r="R145" s="792"/>
      <c r="S145" s="792"/>
      <c r="T145" s="792"/>
      <c r="U145" s="792"/>
      <c r="V145" s="792"/>
      <c r="W145" s="792"/>
      <c r="X145" s="792"/>
      <c r="Y145" s="792"/>
      <c r="Z145" s="792"/>
      <c r="AA145" s="792"/>
      <c r="AB145" s="792"/>
      <c r="AC145" s="792"/>
      <c r="AD145" s="792"/>
      <c r="AE145" s="792"/>
      <c r="AF145" s="792"/>
      <c r="AG145" s="792"/>
      <c r="AH145" s="792"/>
      <c r="AI145" s="792">
        <f t="shared" si="80"/>
        <v>0</v>
      </c>
      <c r="AJ145" s="792">
        <f t="shared" si="81"/>
        <v>0</v>
      </c>
    </row>
    <row r="146" spans="1:36" ht="21.45" hidden="1" customHeight="1" thickBot="1">
      <c r="A146" s="103">
        <v>5</v>
      </c>
      <c r="B146" s="1727"/>
      <c r="C146" s="1728"/>
      <c r="D146" s="1729"/>
      <c r="E146" s="1359"/>
      <c r="F146" s="56" t="e">
        <f t="shared" si="82"/>
        <v>#DIV/0!</v>
      </c>
      <c r="G146" s="83"/>
      <c r="H146" s="56"/>
      <c r="I146" s="56"/>
      <c r="J146" s="56"/>
      <c r="K146" s="58"/>
      <c r="R146" s="792"/>
      <c r="S146" s="792"/>
      <c r="T146" s="792"/>
      <c r="U146" s="792"/>
      <c r="V146" s="792"/>
      <c r="W146" s="792"/>
      <c r="X146" s="792"/>
      <c r="Y146" s="792"/>
      <c r="Z146" s="792"/>
      <c r="AA146" s="792"/>
      <c r="AB146" s="792"/>
      <c r="AC146" s="792"/>
      <c r="AD146" s="792"/>
      <c r="AE146" s="792"/>
      <c r="AF146" s="792"/>
      <c r="AG146" s="792"/>
      <c r="AH146" s="792"/>
      <c r="AI146" s="792">
        <f t="shared" si="80"/>
        <v>0</v>
      </c>
      <c r="AJ146" s="792">
        <f t="shared" si="81"/>
        <v>0</v>
      </c>
    </row>
    <row r="147" spans="1:36" ht="20.399999999999999" customHeight="1" thickBot="1">
      <c r="A147" s="1770" t="s">
        <v>505</v>
      </c>
      <c r="B147" s="1771"/>
      <c r="C147" s="1771"/>
      <c r="D147" s="1771"/>
      <c r="E147" s="1771"/>
      <c r="F147" s="1771"/>
      <c r="G147" s="1772"/>
      <c r="H147" s="96">
        <f>SUM(H142:H146)</f>
        <v>2362616</v>
      </c>
      <c r="I147" s="96">
        <f t="shared" ref="I147:J147" si="84">SUM(I142:I146)</f>
        <v>1711986</v>
      </c>
      <c r="J147" s="96">
        <f t="shared" si="84"/>
        <v>1711986</v>
      </c>
      <c r="R147" s="795"/>
      <c r="S147" s="796"/>
      <c r="T147" s="796">
        <f>SUM(T142:T144)</f>
        <v>0</v>
      </c>
      <c r="U147" s="796">
        <f t="shared" ref="U147:AH147" si="85">SUM(U142:U144)</f>
        <v>0</v>
      </c>
      <c r="V147" s="796">
        <f t="shared" si="85"/>
        <v>0</v>
      </c>
      <c r="W147" s="796">
        <f t="shared" si="85"/>
        <v>0</v>
      </c>
      <c r="X147" s="796">
        <f t="shared" si="85"/>
        <v>0</v>
      </c>
      <c r="Y147" s="796">
        <f t="shared" si="85"/>
        <v>0</v>
      </c>
      <c r="Z147" s="796">
        <f t="shared" si="85"/>
        <v>0</v>
      </c>
      <c r="AA147" s="796">
        <f t="shared" si="85"/>
        <v>0</v>
      </c>
      <c r="AB147" s="796">
        <f t="shared" si="85"/>
        <v>0</v>
      </c>
      <c r="AC147" s="796">
        <f t="shared" si="85"/>
        <v>0</v>
      </c>
      <c r="AD147" s="796">
        <f t="shared" si="85"/>
        <v>0</v>
      </c>
      <c r="AE147" s="796">
        <f t="shared" si="85"/>
        <v>0</v>
      </c>
      <c r="AF147" s="796">
        <f t="shared" si="85"/>
        <v>0</v>
      </c>
      <c r="AG147" s="796">
        <f t="shared" si="85"/>
        <v>0</v>
      </c>
      <c r="AH147" s="796">
        <f t="shared" si="85"/>
        <v>0</v>
      </c>
      <c r="AI147" s="796">
        <f>SUM(T147:AH147)</f>
        <v>0</v>
      </c>
      <c r="AJ147" s="797">
        <f>H147-AI147</f>
        <v>2362616</v>
      </c>
    </row>
    <row r="148" spans="1:36" ht="12" customHeight="1">
      <c r="A148" s="57"/>
      <c r="B148" s="57"/>
      <c r="C148" s="57"/>
      <c r="D148" s="57"/>
      <c r="E148" s="57"/>
      <c r="F148" s="57"/>
      <c r="G148" s="57"/>
    </row>
    <row r="149" spans="1:36" ht="31.05" hidden="1" customHeight="1">
      <c r="A149" s="2104" t="s">
        <v>428</v>
      </c>
      <c r="B149" s="2104"/>
      <c r="C149" s="2104"/>
      <c r="D149" s="2104"/>
      <c r="E149" s="2104"/>
      <c r="F149" s="2104"/>
      <c r="G149" s="2104"/>
      <c r="H149" s="2104"/>
      <c r="I149" s="2104"/>
      <c r="J149" s="2104"/>
    </row>
    <row r="150" spans="1:36" ht="21.9" hidden="1" customHeight="1">
      <c r="A150" s="1797" t="s">
        <v>106</v>
      </c>
      <c r="B150" s="1858" t="s">
        <v>0</v>
      </c>
      <c r="C150" s="1858" t="s">
        <v>105</v>
      </c>
      <c r="D150" s="1801" t="s">
        <v>77</v>
      </c>
      <c r="E150" s="1858" t="s">
        <v>82</v>
      </c>
      <c r="F150" s="1940" t="s">
        <v>35</v>
      </c>
      <c r="G150" s="1800" t="s">
        <v>111</v>
      </c>
      <c r="H150" s="1801" t="s">
        <v>104</v>
      </c>
      <c r="I150" s="1801"/>
      <c r="J150" s="1801"/>
    </row>
    <row r="151" spans="1:36" ht="29.25" hidden="1" customHeight="1">
      <c r="A151" s="1798"/>
      <c r="B151" s="1858"/>
      <c r="C151" s="1858"/>
      <c r="D151" s="1801"/>
      <c r="E151" s="1858"/>
      <c r="F151" s="1940"/>
      <c r="G151" s="1800"/>
      <c r="H151" s="55">
        <f>H14</f>
        <v>2024</v>
      </c>
      <c r="I151" s="55">
        <f t="shared" ref="I151:J151" si="86">I14</f>
        <v>2025</v>
      </c>
      <c r="J151" s="55">
        <f t="shared" si="86"/>
        <v>2026</v>
      </c>
    </row>
    <row r="152" spans="1:36" ht="19.5" hidden="1" customHeight="1">
      <c r="A152" s="1849">
        <v>1</v>
      </c>
      <c r="B152" s="1730">
        <v>226</v>
      </c>
      <c r="C152" s="1852" t="s">
        <v>10</v>
      </c>
      <c r="D152" s="327"/>
      <c r="E152" s="66" t="s">
        <v>95</v>
      </c>
      <c r="F152" s="60"/>
      <c r="G152" s="67" t="e">
        <f>H152/F152</f>
        <v>#DIV/0!</v>
      </c>
      <c r="H152" s="56"/>
      <c r="I152" s="56"/>
      <c r="J152" s="56"/>
    </row>
    <row r="153" spans="1:36" ht="19.5" hidden="1" customHeight="1">
      <c r="A153" s="1850"/>
      <c r="B153" s="1731"/>
      <c r="C153" s="1853"/>
      <c r="D153" s="327"/>
      <c r="E153" s="66" t="s">
        <v>95</v>
      </c>
      <c r="F153" s="60"/>
      <c r="G153" s="67" t="e">
        <f t="shared" ref="G153:G155" si="87">H153/F153</f>
        <v>#DIV/0!</v>
      </c>
      <c r="H153" s="56"/>
      <c r="I153" s="56"/>
      <c r="J153" s="56"/>
    </row>
    <row r="154" spans="1:36" ht="19.5" hidden="1" customHeight="1">
      <c r="A154" s="1850"/>
      <c r="B154" s="1731"/>
      <c r="C154" s="1853"/>
      <c r="D154" s="327"/>
      <c r="E154" s="66" t="s">
        <v>95</v>
      </c>
      <c r="F154" s="60"/>
      <c r="G154" s="67" t="e">
        <f t="shared" si="87"/>
        <v>#DIV/0!</v>
      </c>
      <c r="H154" s="56"/>
      <c r="I154" s="56"/>
      <c r="J154" s="56"/>
    </row>
    <row r="155" spans="1:36" ht="19.5" hidden="1" customHeight="1">
      <c r="A155" s="1850"/>
      <c r="B155" s="1731"/>
      <c r="C155" s="1853"/>
      <c r="D155" s="327"/>
      <c r="E155" s="66" t="s">
        <v>95</v>
      </c>
      <c r="F155" s="60"/>
      <c r="G155" s="67" t="e">
        <f t="shared" si="87"/>
        <v>#DIV/0!</v>
      </c>
      <c r="H155" s="56"/>
      <c r="I155" s="56"/>
      <c r="J155" s="56"/>
    </row>
    <row r="156" spans="1:36" ht="20.399999999999999" hidden="1" customHeight="1">
      <c r="A156" s="1851"/>
      <c r="B156" s="1732"/>
      <c r="C156" s="1854"/>
      <c r="D156" s="1845" t="s">
        <v>348</v>
      </c>
      <c r="E156" s="1846"/>
      <c r="F156" s="1846"/>
      <c r="G156" s="1847"/>
      <c r="H156" s="265">
        <f>SUM(H152:H155)</f>
        <v>0</v>
      </c>
      <c r="I156" s="265">
        <f t="shared" ref="I156:J156" si="88">SUM(I152:I155)</f>
        <v>0</v>
      </c>
      <c r="J156" s="265">
        <f t="shared" si="88"/>
        <v>0</v>
      </c>
    </row>
    <row r="157" spans="1:36" ht="19.5" hidden="1" customHeight="1">
      <c r="A157" s="1849">
        <v>2</v>
      </c>
      <c r="B157" s="1730">
        <v>310</v>
      </c>
      <c r="C157" s="1852" t="s">
        <v>297</v>
      </c>
      <c r="D157" s="328"/>
      <c r="E157" s="66" t="s">
        <v>95</v>
      </c>
      <c r="F157" s="60"/>
      <c r="G157" s="67" t="e">
        <f>H157/F157</f>
        <v>#DIV/0!</v>
      </c>
      <c r="H157" s="56"/>
      <c r="I157" s="56"/>
      <c r="J157" s="56"/>
    </row>
    <row r="158" spans="1:36" ht="19.5" hidden="1" customHeight="1">
      <c r="A158" s="1850"/>
      <c r="B158" s="1731"/>
      <c r="C158" s="1853"/>
      <c r="D158" s="328"/>
      <c r="E158" s="66" t="s">
        <v>95</v>
      </c>
      <c r="F158" s="60"/>
      <c r="G158" s="67" t="e">
        <f t="shared" ref="G158:G160" si="89">H158/F158</f>
        <v>#DIV/0!</v>
      </c>
      <c r="H158" s="56"/>
      <c r="I158" s="56"/>
      <c r="J158" s="56"/>
    </row>
    <row r="159" spans="1:36" ht="19.5" hidden="1" customHeight="1">
      <c r="A159" s="1850"/>
      <c r="B159" s="1731"/>
      <c r="C159" s="1853"/>
      <c r="D159" s="328"/>
      <c r="E159" s="66" t="s">
        <v>95</v>
      </c>
      <c r="F159" s="60"/>
      <c r="G159" s="67" t="e">
        <f t="shared" si="89"/>
        <v>#DIV/0!</v>
      </c>
      <c r="H159" s="56"/>
      <c r="I159" s="56"/>
      <c r="J159" s="56"/>
    </row>
    <row r="160" spans="1:36" ht="19.5" hidden="1" customHeight="1">
      <c r="A160" s="1850"/>
      <c r="B160" s="1731"/>
      <c r="C160" s="1853"/>
      <c r="D160" s="328"/>
      <c r="E160" s="66" t="s">
        <v>95</v>
      </c>
      <c r="F160" s="60"/>
      <c r="G160" s="67" t="e">
        <f t="shared" si="89"/>
        <v>#DIV/0!</v>
      </c>
      <c r="H160" s="56"/>
      <c r="I160" s="56"/>
      <c r="J160" s="56"/>
    </row>
    <row r="161" spans="1:36" ht="20.399999999999999" hidden="1" customHeight="1">
      <c r="A161" s="1851"/>
      <c r="B161" s="1732"/>
      <c r="C161" s="1854"/>
      <c r="D161" s="1845" t="s">
        <v>376</v>
      </c>
      <c r="E161" s="1846"/>
      <c r="F161" s="1846"/>
      <c r="G161" s="1847"/>
      <c r="H161" s="265">
        <f>SUM(H157:H160)</f>
        <v>0</v>
      </c>
      <c r="I161" s="265">
        <f t="shared" ref="I161:J161" si="90">SUM(I157:I160)</f>
        <v>0</v>
      </c>
      <c r="J161" s="265">
        <f t="shared" si="90"/>
        <v>0</v>
      </c>
    </row>
    <row r="162" spans="1:36" ht="20.399999999999999" hidden="1" customHeight="1">
      <c r="A162" s="1770" t="s">
        <v>275</v>
      </c>
      <c r="B162" s="1771"/>
      <c r="C162" s="1771"/>
      <c r="D162" s="1771"/>
      <c r="E162" s="1771"/>
      <c r="F162" s="1771"/>
      <c r="G162" s="1772"/>
      <c r="H162" s="96">
        <f>H156+H161</f>
        <v>0</v>
      </c>
      <c r="I162" s="96">
        <f t="shared" ref="I162:J162" si="91">I156+I161</f>
        <v>0</v>
      </c>
      <c r="J162" s="96">
        <f t="shared" si="91"/>
        <v>0</v>
      </c>
    </row>
    <row r="163" spans="1:36" ht="12" hidden="1" customHeight="1"/>
    <row r="164" spans="1:36" ht="21.9" customHeight="1">
      <c r="A164" s="2227" t="s">
        <v>429</v>
      </c>
      <c r="B164" s="2227"/>
      <c r="C164" s="2227"/>
      <c r="D164" s="2227"/>
      <c r="E164" s="2227"/>
      <c r="F164" s="2227"/>
      <c r="G164" s="2227"/>
      <c r="H164" s="2227"/>
      <c r="I164" s="2227"/>
      <c r="J164" s="2228"/>
    </row>
    <row r="165" spans="1:36" ht="21.9" customHeight="1">
      <c r="B165" s="2107" t="s">
        <v>39</v>
      </c>
      <c r="C165" s="2107"/>
      <c r="D165" s="2107"/>
      <c r="E165" s="2107"/>
      <c r="F165" s="2107"/>
      <c r="G165" s="2107"/>
      <c r="H165" s="2107"/>
      <c r="I165" s="2107"/>
      <c r="J165" s="2107"/>
    </row>
    <row r="166" spans="1:36" ht="21.9" customHeight="1">
      <c r="A166" s="1858" t="s">
        <v>106</v>
      </c>
      <c r="B166" s="1801" t="s">
        <v>113</v>
      </c>
      <c r="C166" s="1801"/>
      <c r="D166" s="1801"/>
      <c r="E166" s="1940" t="s">
        <v>90</v>
      </c>
      <c r="F166" s="1940" t="s">
        <v>91</v>
      </c>
      <c r="G166" s="1800" t="s">
        <v>114</v>
      </c>
      <c r="H166" s="1801" t="s">
        <v>104</v>
      </c>
      <c r="I166" s="1801"/>
      <c r="J166" s="1801"/>
      <c r="R166" s="1760" t="s">
        <v>653</v>
      </c>
      <c r="S166" s="1761"/>
      <c r="T166" s="1761"/>
      <c r="U166" s="1761"/>
      <c r="V166" s="1761"/>
      <c r="W166" s="1761"/>
      <c r="X166" s="1761"/>
      <c r="Y166" s="1761"/>
      <c r="Z166" s="1761"/>
      <c r="AA166" s="1761"/>
      <c r="AB166" s="1761"/>
      <c r="AC166" s="1761"/>
      <c r="AD166" s="1761"/>
      <c r="AE166" s="1761"/>
      <c r="AF166" s="1761"/>
      <c r="AG166" s="1761"/>
      <c r="AH166" s="1762"/>
      <c r="AI166" s="823" t="s">
        <v>336</v>
      </c>
      <c r="AJ166" s="811" t="s">
        <v>647</v>
      </c>
    </row>
    <row r="167" spans="1:36" ht="27.75" customHeight="1">
      <c r="A167" s="1858"/>
      <c r="B167" s="1801"/>
      <c r="C167" s="1801"/>
      <c r="D167" s="1801"/>
      <c r="E167" s="1940"/>
      <c r="F167" s="1940"/>
      <c r="G167" s="1800"/>
      <c r="H167" s="55">
        <f>H14</f>
        <v>2024</v>
      </c>
      <c r="I167" s="55">
        <f t="shared" ref="I167:J167" si="92">I14</f>
        <v>2025</v>
      </c>
      <c r="J167" s="55">
        <f t="shared" si="92"/>
        <v>2026</v>
      </c>
      <c r="R167" s="792"/>
      <c r="S167" s="792"/>
      <c r="T167" s="792"/>
      <c r="U167" s="792"/>
      <c r="V167" s="792"/>
      <c r="W167" s="792"/>
      <c r="X167" s="792"/>
      <c r="Y167" s="792"/>
      <c r="Z167" s="792"/>
      <c r="AA167" s="792"/>
      <c r="AB167" s="792"/>
      <c r="AC167" s="792"/>
      <c r="AD167" s="792"/>
      <c r="AE167" s="792"/>
      <c r="AF167" s="792"/>
      <c r="AG167" s="792"/>
      <c r="AH167" s="792"/>
      <c r="AI167" s="792"/>
      <c r="AJ167" s="792"/>
    </row>
    <row r="168" spans="1:36" ht="16.05" customHeight="1">
      <c r="A168" s="68">
        <v>1</v>
      </c>
      <c r="B168" s="1763">
        <v>2</v>
      </c>
      <c r="C168" s="1763"/>
      <c r="D168" s="1763"/>
      <c r="E168" s="69">
        <v>3</v>
      </c>
      <c r="F168" s="69">
        <v>4</v>
      </c>
      <c r="G168" s="69">
        <v>5</v>
      </c>
      <c r="H168" s="217">
        <v>6</v>
      </c>
      <c r="I168" s="217">
        <v>7</v>
      </c>
      <c r="J168" s="217">
        <v>8</v>
      </c>
    </row>
    <row r="169" spans="1:36" ht="18.45" customHeight="1">
      <c r="A169" s="103"/>
      <c r="B169" s="1746" t="s">
        <v>41</v>
      </c>
      <c r="C169" s="1747"/>
      <c r="D169" s="1748"/>
      <c r="E169" s="60">
        <v>2</v>
      </c>
      <c r="F169" s="60">
        <v>12</v>
      </c>
      <c r="G169" s="97">
        <f>H169/F169/E169</f>
        <v>1955.0270833333334</v>
      </c>
      <c r="H169" s="56">
        <f>45078+1842.65</f>
        <v>46920.65</v>
      </c>
      <c r="I169" s="56">
        <v>45078</v>
      </c>
      <c r="J169" s="56">
        <v>45078</v>
      </c>
      <c r="R169" s="792"/>
      <c r="S169" s="792"/>
      <c r="T169" s="792"/>
      <c r="U169" s="792"/>
      <c r="V169" s="792"/>
      <c r="W169" s="792"/>
      <c r="X169" s="792"/>
      <c r="Y169" s="792"/>
      <c r="Z169" s="792"/>
      <c r="AA169" s="792"/>
      <c r="AB169" s="792"/>
      <c r="AC169" s="792"/>
      <c r="AD169" s="792"/>
      <c r="AE169" s="792"/>
      <c r="AF169" s="792"/>
      <c r="AG169" s="792"/>
      <c r="AH169" s="792"/>
      <c r="AI169" s="792">
        <f t="shared" ref="AI169:AI172" si="93">SUM(T169:AH169)</f>
        <v>0</v>
      </c>
      <c r="AJ169" s="792">
        <f t="shared" ref="AJ169:AJ172" si="94">H169-AI169</f>
        <v>46920.65</v>
      </c>
    </row>
    <row r="170" spans="1:36" ht="18.45" customHeight="1" thickBot="1">
      <c r="A170" s="103"/>
      <c r="B170" s="1746" t="s">
        <v>543</v>
      </c>
      <c r="C170" s="1747"/>
      <c r="D170" s="1748"/>
      <c r="E170" s="60">
        <v>1</v>
      </c>
      <c r="F170" s="60">
        <v>12</v>
      </c>
      <c r="G170" s="97">
        <f>H170/F170/E170</f>
        <v>4160</v>
      </c>
      <c r="H170" s="56">
        <v>49920</v>
      </c>
      <c r="I170" s="56">
        <v>49920</v>
      </c>
      <c r="J170" s="56">
        <v>49920</v>
      </c>
      <c r="R170" s="792"/>
      <c r="S170" s="792"/>
      <c r="T170" s="792"/>
      <c r="U170" s="792"/>
      <c r="V170" s="792"/>
      <c r="W170" s="792"/>
      <c r="X170" s="792"/>
      <c r="Y170" s="792"/>
      <c r="Z170" s="792"/>
      <c r="AA170" s="792"/>
      <c r="AB170" s="792"/>
      <c r="AC170" s="792"/>
      <c r="AD170" s="792"/>
      <c r="AE170" s="792"/>
      <c r="AF170" s="792"/>
      <c r="AG170" s="792"/>
      <c r="AH170" s="792"/>
      <c r="AI170" s="792">
        <f t="shared" si="93"/>
        <v>0</v>
      </c>
      <c r="AJ170" s="792">
        <f t="shared" si="94"/>
        <v>49920</v>
      </c>
    </row>
    <row r="171" spans="1:36" ht="18.45" hidden="1" customHeight="1" thickBot="1">
      <c r="A171" s="103"/>
      <c r="B171" s="1746" t="s">
        <v>43</v>
      </c>
      <c r="C171" s="1747"/>
      <c r="D171" s="1748"/>
      <c r="E171" s="60"/>
      <c r="F171" s="60"/>
      <c r="G171" s="97" t="e">
        <f t="shared" ref="G171:G178" si="95">H171/F171/E171</f>
        <v>#DIV/0!</v>
      </c>
      <c r="H171" s="56"/>
      <c r="I171" s="56"/>
      <c r="J171" s="56"/>
      <c r="R171" s="792"/>
      <c r="S171" s="792"/>
      <c r="T171" s="792"/>
      <c r="U171" s="792"/>
      <c r="V171" s="792"/>
      <c r="W171" s="792"/>
      <c r="X171" s="792"/>
      <c r="Y171" s="792"/>
      <c r="Z171" s="792"/>
      <c r="AA171" s="792"/>
      <c r="AB171" s="792"/>
      <c r="AC171" s="792"/>
      <c r="AD171" s="792"/>
      <c r="AE171" s="792"/>
      <c r="AF171" s="792"/>
      <c r="AG171" s="792"/>
      <c r="AH171" s="792"/>
      <c r="AI171" s="792">
        <f t="shared" si="93"/>
        <v>0</v>
      </c>
      <c r="AJ171" s="792">
        <f t="shared" si="94"/>
        <v>0</v>
      </c>
    </row>
    <row r="172" spans="1:36" ht="18.45" hidden="1" customHeight="1">
      <c r="A172" s="103"/>
      <c r="B172" s="1746" t="s">
        <v>544</v>
      </c>
      <c r="C172" s="1747"/>
      <c r="D172" s="1748"/>
      <c r="E172" s="60"/>
      <c r="F172" s="60"/>
      <c r="G172" s="97" t="e">
        <f t="shared" si="95"/>
        <v>#DIV/0!</v>
      </c>
      <c r="H172" s="56"/>
      <c r="I172" s="56"/>
      <c r="J172" s="56"/>
      <c r="R172" s="792"/>
      <c r="S172" s="792"/>
      <c r="T172" s="792"/>
      <c r="U172" s="792"/>
      <c r="V172" s="792"/>
      <c r="W172" s="792"/>
      <c r="X172" s="792"/>
      <c r="Y172" s="792"/>
      <c r="Z172" s="792"/>
      <c r="AA172" s="792"/>
      <c r="AB172" s="792"/>
      <c r="AC172" s="792"/>
      <c r="AD172" s="792"/>
      <c r="AE172" s="792"/>
      <c r="AF172" s="792"/>
      <c r="AG172" s="792"/>
      <c r="AH172" s="792"/>
      <c r="AI172" s="792">
        <f t="shared" si="93"/>
        <v>0</v>
      </c>
      <c r="AJ172" s="792">
        <f t="shared" si="94"/>
        <v>0</v>
      </c>
    </row>
    <row r="173" spans="1:36" ht="18.45" hidden="1" customHeight="1">
      <c r="A173" s="103"/>
      <c r="B173" s="1746" t="s">
        <v>83</v>
      </c>
      <c r="C173" s="1747"/>
      <c r="D173" s="1748"/>
      <c r="E173" s="60"/>
      <c r="F173" s="60"/>
      <c r="G173" s="97" t="e">
        <f t="shared" si="95"/>
        <v>#DIV/0!</v>
      </c>
      <c r="H173" s="56"/>
      <c r="I173" s="56"/>
      <c r="J173" s="56"/>
      <c r="R173" s="792"/>
      <c r="S173" s="792"/>
      <c r="T173" s="792"/>
      <c r="U173" s="792"/>
      <c r="V173" s="792"/>
      <c r="W173" s="792"/>
      <c r="X173" s="792"/>
      <c r="Y173" s="792"/>
      <c r="Z173" s="792"/>
      <c r="AA173" s="792"/>
      <c r="AB173" s="792"/>
      <c r="AC173" s="792"/>
      <c r="AD173" s="792"/>
      <c r="AE173" s="792"/>
      <c r="AF173" s="792"/>
      <c r="AG173" s="792"/>
      <c r="AH173" s="792"/>
      <c r="AI173" s="792">
        <f t="shared" ref="AI173:AI174" si="96">SUM(T173:AH173)</f>
        <v>0</v>
      </c>
      <c r="AJ173" s="792">
        <f t="shared" ref="AJ173:AJ174" si="97">H173-AI173</f>
        <v>0</v>
      </c>
    </row>
    <row r="174" spans="1:36" ht="18.45" hidden="1" customHeight="1">
      <c r="A174" s="103"/>
      <c r="B174" s="1764" t="s">
        <v>716</v>
      </c>
      <c r="C174" s="1765"/>
      <c r="D174" s="1766"/>
      <c r="E174" s="60"/>
      <c r="F174" s="60"/>
      <c r="G174" s="1284" t="e">
        <f>H174/F174/E174</f>
        <v>#DIV/0!</v>
      </c>
      <c r="H174" s="56"/>
      <c r="I174" s="56"/>
      <c r="J174" s="56"/>
      <c r="R174" s="792"/>
      <c r="S174" s="792"/>
      <c r="T174" s="792"/>
      <c r="U174" s="792"/>
      <c r="V174" s="792"/>
      <c r="W174" s="792"/>
      <c r="X174" s="792"/>
      <c r="Y174" s="792"/>
      <c r="Z174" s="792"/>
      <c r="AA174" s="792"/>
      <c r="AB174" s="792"/>
      <c r="AC174" s="792"/>
      <c r="AD174" s="792"/>
      <c r="AE174" s="792"/>
      <c r="AF174" s="792"/>
      <c r="AG174" s="792"/>
      <c r="AH174" s="792"/>
      <c r="AI174" s="792">
        <f t="shared" si="96"/>
        <v>0</v>
      </c>
      <c r="AJ174" s="792">
        <f t="shared" si="97"/>
        <v>0</v>
      </c>
    </row>
    <row r="175" spans="1:36" ht="31.05" hidden="1" customHeight="1" thickBot="1">
      <c r="A175" s="103"/>
      <c r="B175" s="1750" t="s">
        <v>40</v>
      </c>
      <c r="C175" s="1751"/>
      <c r="D175" s="1752"/>
      <c r="E175" s="60"/>
      <c r="F175" s="60"/>
      <c r="G175" s="97" t="e">
        <f t="shared" si="95"/>
        <v>#DIV/0!</v>
      </c>
      <c r="H175" s="56"/>
      <c r="I175" s="56"/>
      <c r="J175" s="70"/>
      <c r="R175" s="792"/>
      <c r="S175" s="792"/>
      <c r="T175" s="792"/>
      <c r="U175" s="792"/>
      <c r="V175" s="792"/>
      <c r="W175" s="792"/>
      <c r="X175" s="792"/>
      <c r="Y175" s="792"/>
      <c r="Z175" s="792"/>
      <c r="AA175" s="792"/>
      <c r="AB175" s="792"/>
      <c r="AC175" s="792"/>
      <c r="AD175" s="792"/>
      <c r="AE175" s="792"/>
      <c r="AF175" s="792"/>
      <c r="AG175" s="792"/>
      <c r="AH175" s="792"/>
      <c r="AI175" s="792">
        <f t="shared" ref="AI175:AI178" si="98">SUM(T175:AH175)</f>
        <v>0</v>
      </c>
      <c r="AJ175" s="792">
        <f t="shared" ref="AJ175:AJ178" si="99">H175-AI175</f>
        <v>0</v>
      </c>
    </row>
    <row r="176" spans="1:36" ht="18.45" hidden="1" customHeight="1">
      <c r="A176" s="103"/>
      <c r="B176" s="1742"/>
      <c r="C176" s="1743"/>
      <c r="D176" s="1744"/>
      <c r="E176" s="60"/>
      <c r="F176" s="60"/>
      <c r="G176" s="97" t="e">
        <f t="shared" si="95"/>
        <v>#DIV/0!</v>
      </c>
      <c r="H176" s="56"/>
      <c r="I176" s="56"/>
      <c r="J176" s="70"/>
      <c r="R176" s="792"/>
      <c r="S176" s="792"/>
      <c r="T176" s="792"/>
      <c r="U176" s="792"/>
      <c r="V176" s="792"/>
      <c r="W176" s="792"/>
      <c r="X176" s="792"/>
      <c r="Y176" s="792"/>
      <c r="Z176" s="792"/>
      <c r="AA176" s="792"/>
      <c r="AB176" s="792"/>
      <c r="AC176" s="792"/>
      <c r="AD176" s="792"/>
      <c r="AE176" s="792"/>
      <c r="AF176" s="792"/>
      <c r="AG176" s="792"/>
      <c r="AH176" s="792"/>
      <c r="AI176" s="792">
        <f t="shared" si="98"/>
        <v>0</v>
      </c>
      <c r="AJ176" s="792">
        <f t="shared" si="99"/>
        <v>0</v>
      </c>
    </row>
    <row r="177" spans="1:36" ht="18.45" hidden="1" customHeight="1">
      <c r="A177" s="103"/>
      <c r="B177" s="1742"/>
      <c r="C177" s="1743"/>
      <c r="D177" s="1744"/>
      <c r="E177" s="60"/>
      <c r="F177" s="60"/>
      <c r="G177" s="97" t="e">
        <f t="shared" si="95"/>
        <v>#DIV/0!</v>
      </c>
      <c r="H177" s="56"/>
      <c r="I177" s="56"/>
      <c r="J177" s="70"/>
      <c r="R177" s="792"/>
      <c r="S177" s="792"/>
      <c r="T177" s="792"/>
      <c r="U177" s="792"/>
      <c r="V177" s="792"/>
      <c r="W177" s="792"/>
      <c r="X177" s="792"/>
      <c r="Y177" s="792"/>
      <c r="Z177" s="792"/>
      <c r="AA177" s="792"/>
      <c r="AB177" s="792"/>
      <c r="AC177" s="792"/>
      <c r="AD177" s="792"/>
      <c r="AE177" s="792"/>
      <c r="AF177" s="792"/>
      <c r="AG177" s="792"/>
      <c r="AH177" s="792"/>
      <c r="AI177" s="792">
        <f t="shared" si="98"/>
        <v>0</v>
      </c>
      <c r="AJ177" s="792">
        <f t="shared" si="99"/>
        <v>0</v>
      </c>
    </row>
    <row r="178" spans="1:36" ht="18.45" hidden="1" customHeight="1" thickBot="1">
      <c r="A178" s="103"/>
      <c r="B178" s="1742"/>
      <c r="C178" s="1743"/>
      <c r="D178" s="1744"/>
      <c r="E178" s="60"/>
      <c r="F178" s="60"/>
      <c r="G178" s="97" t="e">
        <f t="shared" si="95"/>
        <v>#DIV/0!</v>
      </c>
      <c r="H178" s="56"/>
      <c r="I178" s="56"/>
      <c r="J178" s="56"/>
      <c r="R178" s="792"/>
      <c r="S178" s="792"/>
      <c r="T178" s="792"/>
      <c r="U178" s="792"/>
      <c r="V178" s="792"/>
      <c r="W178" s="792"/>
      <c r="X178" s="792"/>
      <c r="Y178" s="792"/>
      <c r="Z178" s="792"/>
      <c r="AA178" s="792"/>
      <c r="AB178" s="792"/>
      <c r="AC178" s="792"/>
      <c r="AD178" s="792"/>
      <c r="AE178" s="792"/>
      <c r="AF178" s="792"/>
      <c r="AG178" s="792"/>
      <c r="AH178" s="792"/>
      <c r="AI178" s="792">
        <f t="shared" si="98"/>
        <v>0</v>
      </c>
      <c r="AJ178" s="792">
        <f t="shared" si="99"/>
        <v>0</v>
      </c>
    </row>
    <row r="179" spans="1:36" ht="20.399999999999999" customHeight="1" thickBot="1">
      <c r="A179" s="2192" t="s">
        <v>47</v>
      </c>
      <c r="B179" s="2193"/>
      <c r="C179" s="2193"/>
      <c r="D179" s="2193"/>
      <c r="E179" s="2193"/>
      <c r="F179" s="2193"/>
      <c r="G179" s="2194"/>
      <c r="H179" s="96">
        <f>SUM(H169:H178)</f>
        <v>96840.65</v>
      </c>
      <c r="I179" s="96">
        <f t="shared" ref="I179:J179" si="100">SUM(I169:I178)</f>
        <v>94998</v>
      </c>
      <c r="J179" s="96">
        <f t="shared" si="100"/>
        <v>94998</v>
      </c>
      <c r="R179" s="795"/>
      <c r="S179" s="796"/>
      <c r="T179" s="796">
        <f>SUM(T169:T178)</f>
        <v>0</v>
      </c>
      <c r="U179" s="796">
        <f t="shared" ref="U179:AH179" si="101">SUM(U169:U178)</f>
        <v>0</v>
      </c>
      <c r="V179" s="796">
        <f t="shared" si="101"/>
        <v>0</v>
      </c>
      <c r="W179" s="796">
        <f t="shared" si="101"/>
        <v>0</v>
      </c>
      <c r="X179" s="796">
        <f t="shared" si="101"/>
        <v>0</v>
      </c>
      <c r="Y179" s="796">
        <f t="shared" si="101"/>
        <v>0</v>
      </c>
      <c r="Z179" s="796">
        <f t="shared" si="101"/>
        <v>0</v>
      </c>
      <c r="AA179" s="796">
        <f t="shared" si="101"/>
        <v>0</v>
      </c>
      <c r="AB179" s="796">
        <f t="shared" si="101"/>
        <v>0</v>
      </c>
      <c r="AC179" s="796">
        <f t="shared" si="101"/>
        <v>0</v>
      </c>
      <c r="AD179" s="796">
        <f t="shared" si="101"/>
        <v>0</v>
      </c>
      <c r="AE179" s="796">
        <f t="shared" si="101"/>
        <v>0</v>
      </c>
      <c r="AF179" s="796">
        <f t="shared" si="101"/>
        <v>0</v>
      </c>
      <c r="AG179" s="796">
        <f t="shared" si="101"/>
        <v>0</v>
      </c>
      <c r="AH179" s="796">
        <f t="shared" si="101"/>
        <v>0</v>
      </c>
      <c r="AI179" s="796">
        <f>SUM(T179:AH179)</f>
        <v>0</v>
      </c>
      <c r="AJ179" s="797">
        <f>H179-AI179</f>
        <v>96840.65</v>
      </c>
    </row>
    <row r="180" spans="1:36" ht="12" customHeight="1"/>
    <row r="181" spans="1:36" ht="21.9" hidden="1" customHeight="1">
      <c r="B181" s="2107" t="s">
        <v>48</v>
      </c>
      <c r="C181" s="2107"/>
      <c r="D181" s="2107"/>
      <c r="E181" s="2107"/>
      <c r="F181" s="2107"/>
      <c r="G181" s="2107"/>
      <c r="H181" s="2107"/>
      <c r="I181" s="2107"/>
      <c r="J181" s="2107"/>
    </row>
    <row r="182" spans="1:36" ht="21.9" hidden="1" customHeight="1">
      <c r="A182" s="1858" t="s">
        <v>106</v>
      </c>
      <c r="B182" s="1801" t="s">
        <v>77</v>
      </c>
      <c r="C182" s="1801"/>
      <c r="D182" s="1801"/>
      <c r="E182" s="1739" t="s">
        <v>963</v>
      </c>
      <c r="F182" s="1739" t="s">
        <v>35</v>
      </c>
      <c r="G182" s="1740" t="s">
        <v>111</v>
      </c>
      <c r="H182" s="1801" t="s">
        <v>104</v>
      </c>
      <c r="I182" s="1801"/>
      <c r="J182" s="1801"/>
      <c r="R182" s="1760" t="s">
        <v>654</v>
      </c>
      <c r="S182" s="1761"/>
      <c r="T182" s="1761"/>
      <c r="U182" s="1761"/>
      <c r="V182" s="1761"/>
      <c r="W182" s="1761"/>
      <c r="X182" s="1761"/>
      <c r="Y182" s="1761"/>
      <c r="Z182" s="1761"/>
      <c r="AA182" s="1761"/>
      <c r="AB182" s="1761"/>
      <c r="AC182" s="1761"/>
      <c r="AD182" s="1761"/>
      <c r="AE182" s="1761"/>
      <c r="AF182" s="1761"/>
      <c r="AG182" s="1761"/>
      <c r="AH182" s="1762"/>
      <c r="AI182" s="823" t="s">
        <v>336</v>
      </c>
      <c r="AJ182" s="811" t="s">
        <v>647</v>
      </c>
    </row>
    <row r="183" spans="1:36" ht="34.65" hidden="1" customHeight="1">
      <c r="A183" s="1858"/>
      <c r="B183" s="1801"/>
      <c r="C183" s="1801"/>
      <c r="D183" s="1801"/>
      <c r="E183" s="1739"/>
      <c r="F183" s="1739"/>
      <c r="G183" s="1740"/>
      <c r="H183" s="55">
        <f>H14</f>
        <v>2024</v>
      </c>
      <c r="I183" s="55">
        <f t="shared" ref="I183:J183" si="102">I14</f>
        <v>2025</v>
      </c>
      <c r="J183" s="55">
        <f t="shared" si="102"/>
        <v>2026</v>
      </c>
      <c r="R183" s="792"/>
      <c r="S183" s="792"/>
      <c r="T183" s="792"/>
      <c r="U183" s="792"/>
      <c r="V183" s="792"/>
      <c r="W183" s="792"/>
      <c r="X183" s="792"/>
      <c r="Y183" s="792"/>
      <c r="Z183" s="792"/>
      <c r="AA183" s="792"/>
      <c r="AB183" s="792"/>
      <c r="AC183" s="792"/>
      <c r="AD183" s="792"/>
      <c r="AE183" s="792"/>
      <c r="AF183" s="792"/>
      <c r="AG183" s="792"/>
      <c r="AH183" s="792"/>
      <c r="AI183" s="792"/>
      <c r="AJ183" s="792"/>
    </row>
    <row r="184" spans="1:36" ht="16.05" hidden="1" customHeight="1">
      <c r="A184" s="68">
        <v>1</v>
      </c>
      <c r="B184" s="1763">
        <v>2</v>
      </c>
      <c r="C184" s="1763"/>
      <c r="D184" s="1763"/>
      <c r="E184" s="69">
        <v>3</v>
      </c>
      <c r="F184" s="69">
        <v>4</v>
      </c>
      <c r="G184" s="69">
        <v>5</v>
      </c>
      <c r="H184" s="217">
        <v>6</v>
      </c>
      <c r="I184" s="217">
        <v>7</v>
      </c>
      <c r="J184" s="217">
        <v>8</v>
      </c>
    </row>
    <row r="185" spans="1:36" ht="17.7" hidden="1" customHeight="1">
      <c r="A185" s="103"/>
      <c r="B185" s="1742" t="s">
        <v>50</v>
      </c>
      <c r="C185" s="1743"/>
      <c r="D185" s="1744"/>
      <c r="E185" s="60"/>
      <c r="F185" s="1419"/>
      <c r="G185" s="1420" t="e">
        <f>H185/F185</f>
        <v>#DIV/0!</v>
      </c>
      <c r="H185" s="56"/>
      <c r="I185" s="56"/>
      <c r="J185" s="56"/>
      <c r="R185" s="792"/>
      <c r="S185" s="792"/>
      <c r="T185" s="792"/>
      <c r="U185" s="792"/>
      <c r="V185" s="792"/>
      <c r="W185" s="792"/>
      <c r="X185" s="792"/>
      <c r="Y185" s="792"/>
      <c r="Z185" s="792"/>
      <c r="AA185" s="792"/>
      <c r="AB185" s="792"/>
      <c r="AC185" s="792"/>
      <c r="AD185" s="792"/>
      <c r="AE185" s="792"/>
      <c r="AF185" s="792"/>
      <c r="AG185" s="792"/>
      <c r="AH185" s="792"/>
      <c r="AI185" s="792">
        <f t="shared" ref="AI185:AI187" si="103">SUM(T185:AH185)</f>
        <v>0</v>
      </c>
      <c r="AJ185" s="792">
        <f t="shared" ref="AJ185:AJ187" si="104">H185-AI185</f>
        <v>0</v>
      </c>
    </row>
    <row r="186" spans="1:36" ht="17.7" hidden="1" customHeight="1">
      <c r="A186" s="103"/>
      <c r="B186" s="1742" t="s">
        <v>51</v>
      </c>
      <c r="C186" s="1743"/>
      <c r="D186" s="1744"/>
      <c r="E186" s="60"/>
      <c r="F186" s="1419"/>
      <c r="G186" s="1420" t="e">
        <f t="shared" ref="G186:G187" si="105">H186/F186</f>
        <v>#DIV/0!</v>
      </c>
      <c r="H186" s="56"/>
      <c r="I186" s="56"/>
      <c r="J186" s="56"/>
      <c r="R186" s="792"/>
      <c r="S186" s="792"/>
      <c r="T186" s="792"/>
      <c r="U186" s="792"/>
      <c r="V186" s="792"/>
      <c r="W186" s="792"/>
      <c r="X186" s="792"/>
      <c r="Y186" s="792"/>
      <c r="Z186" s="792"/>
      <c r="AA186" s="792"/>
      <c r="AB186" s="792"/>
      <c r="AC186" s="792"/>
      <c r="AD186" s="792"/>
      <c r="AE186" s="792"/>
      <c r="AF186" s="792"/>
      <c r="AG186" s="792"/>
      <c r="AH186" s="792"/>
      <c r="AI186" s="792">
        <f t="shared" si="103"/>
        <v>0</v>
      </c>
      <c r="AJ186" s="792">
        <f t="shared" si="104"/>
        <v>0</v>
      </c>
    </row>
    <row r="187" spans="1:36" ht="29.7" hidden="1" customHeight="1" thickBot="1">
      <c r="A187" s="103"/>
      <c r="B187" s="1767" t="s">
        <v>9</v>
      </c>
      <c r="C187" s="1768"/>
      <c r="D187" s="1769"/>
      <c r="E187" s="60"/>
      <c r="F187" s="1419"/>
      <c r="G187" s="1420" t="e">
        <f t="shared" si="105"/>
        <v>#DIV/0!</v>
      </c>
      <c r="H187" s="56"/>
      <c r="I187" s="56"/>
      <c r="J187" s="56"/>
      <c r="R187" s="792"/>
      <c r="S187" s="792"/>
      <c r="T187" s="792"/>
      <c r="U187" s="792"/>
      <c r="V187" s="792"/>
      <c r="W187" s="792"/>
      <c r="X187" s="792"/>
      <c r="Y187" s="792"/>
      <c r="Z187" s="792"/>
      <c r="AA187" s="792"/>
      <c r="AB187" s="792"/>
      <c r="AC187" s="792"/>
      <c r="AD187" s="792"/>
      <c r="AE187" s="792"/>
      <c r="AF187" s="792"/>
      <c r="AG187" s="792"/>
      <c r="AH187" s="792"/>
      <c r="AI187" s="792">
        <f t="shared" si="103"/>
        <v>0</v>
      </c>
      <c r="AJ187" s="792">
        <f t="shared" si="104"/>
        <v>0</v>
      </c>
    </row>
    <row r="188" spans="1:36" ht="20.399999999999999" hidden="1" customHeight="1" thickBot="1">
      <c r="A188" s="1770" t="s">
        <v>52</v>
      </c>
      <c r="B188" s="1771"/>
      <c r="C188" s="1771"/>
      <c r="D188" s="1771"/>
      <c r="E188" s="1771"/>
      <c r="F188" s="1771"/>
      <c r="G188" s="1772"/>
      <c r="H188" s="96">
        <f>SUM(H185:H187)</f>
        <v>0</v>
      </c>
      <c r="I188" s="96">
        <f>SUM(I185:I187)</f>
        <v>0</v>
      </c>
      <c r="J188" s="96">
        <f>SUM(J185:J187)</f>
        <v>0</v>
      </c>
      <c r="R188" s="795"/>
      <c r="S188" s="796"/>
      <c r="T188" s="796">
        <f>SUM(T185:T187)</f>
        <v>0</v>
      </c>
      <c r="U188" s="796">
        <f t="shared" ref="U188:AH188" si="106">SUM(U185:U187)</f>
        <v>0</v>
      </c>
      <c r="V188" s="796">
        <f t="shared" si="106"/>
        <v>0</v>
      </c>
      <c r="W188" s="796">
        <f t="shared" si="106"/>
        <v>0</v>
      </c>
      <c r="X188" s="796">
        <f t="shared" si="106"/>
        <v>0</v>
      </c>
      <c r="Y188" s="796">
        <f t="shared" si="106"/>
        <v>0</v>
      </c>
      <c r="Z188" s="796">
        <f t="shared" si="106"/>
        <v>0</v>
      </c>
      <c r="AA188" s="796">
        <f t="shared" si="106"/>
        <v>0</v>
      </c>
      <c r="AB188" s="796">
        <f t="shared" si="106"/>
        <v>0</v>
      </c>
      <c r="AC188" s="796">
        <f t="shared" si="106"/>
        <v>0</v>
      </c>
      <c r="AD188" s="796">
        <f t="shared" si="106"/>
        <v>0</v>
      </c>
      <c r="AE188" s="796">
        <f t="shared" si="106"/>
        <v>0</v>
      </c>
      <c r="AF188" s="796">
        <f t="shared" si="106"/>
        <v>0</v>
      </c>
      <c r="AG188" s="796">
        <f t="shared" si="106"/>
        <v>0</v>
      </c>
      <c r="AH188" s="796">
        <f t="shared" si="106"/>
        <v>0</v>
      </c>
      <c r="AI188" s="796">
        <f>SUM(T188:AH188)</f>
        <v>0</v>
      </c>
      <c r="AJ188" s="797">
        <f>H188-AI188</f>
        <v>0</v>
      </c>
    </row>
    <row r="189" spans="1:36" ht="12" hidden="1" customHeight="1"/>
    <row r="190" spans="1:36" ht="21.9" customHeight="1">
      <c r="B190" s="2212" t="s">
        <v>118</v>
      </c>
      <c r="C190" s="2212"/>
      <c r="D190" s="2212"/>
      <c r="E190" s="2212"/>
      <c r="F190" s="2212"/>
      <c r="G190" s="2212"/>
      <c r="H190" s="2212"/>
      <c r="I190" s="2212"/>
      <c r="J190" s="2212"/>
    </row>
    <row r="191" spans="1:36" ht="21.9" customHeight="1">
      <c r="A191" s="1858" t="s">
        <v>106</v>
      </c>
      <c r="B191" s="1801" t="s">
        <v>77</v>
      </c>
      <c r="C191" s="1801"/>
      <c r="D191" s="1801"/>
      <c r="E191" s="1858" t="s">
        <v>82</v>
      </c>
      <c r="F191" s="1800" t="s">
        <v>78</v>
      </c>
      <c r="G191" s="1800" t="s">
        <v>526</v>
      </c>
      <c r="H191" s="1801" t="s">
        <v>104</v>
      </c>
      <c r="I191" s="1801"/>
      <c r="J191" s="1801"/>
      <c r="R191" s="1760" t="s">
        <v>654</v>
      </c>
      <c r="S191" s="1761"/>
      <c r="T191" s="1761"/>
      <c r="U191" s="1761"/>
      <c r="V191" s="1761"/>
      <c r="W191" s="1761"/>
      <c r="X191" s="1761"/>
      <c r="Y191" s="1761"/>
      <c r="Z191" s="1761"/>
      <c r="AA191" s="1761"/>
      <c r="AB191" s="1761"/>
      <c r="AC191" s="1761"/>
      <c r="AD191" s="1761"/>
      <c r="AE191" s="1761"/>
      <c r="AF191" s="1761"/>
      <c r="AG191" s="1761"/>
      <c r="AH191" s="1762"/>
      <c r="AI191" s="823" t="s">
        <v>336</v>
      </c>
      <c r="AJ191" s="811" t="s">
        <v>647</v>
      </c>
    </row>
    <row r="192" spans="1:36" ht="29.25" customHeight="1">
      <c r="A192" s="1858"/>
      <c r="B192" s="1801"/>
      <c r="C192" s="1801"/>
      <c r="D192" s="1801"/>
      <c r="E192" s="1858"/>
      <c r="F192" s="1800"/>
      <c r="G192" s="1800"/>
      <c r="H192" s="55">
        <f>H14</f>
        <v>2024</v>
      </c>
      <c r="I192" s="55">
        <f t="shared" ref="I192:J192" si="107">I14</f>
        <v>2025</v>
      </c>
      <c r="J192" s="55">
        <f t="shared" si="107"/>
        <v>2026</v>
      </c>
      <c r="R192" s="792"/>
      <c r="S192" s="792"/>
      <c r="T192" s="792"/>
      <c r="U192" s="792"/>
      <c r="V192" s="792"/>
      <c r="W192" s="792"/>
      <c r="X192" s="792"/>
      <c r="Y192" s="792"/>
      <c r="Z192" s="792"/>
      <c r="AA192" s="792"/>
      <c r="AB192" s="792"/>
      <c r="AC192" s="792"/>
      <c r="AD192" s="792"/>
      <c r="AE192" s="792"/>
      <c r="AF192" s="792"/>
      <c r="AG192" s="792"/>
      <c r="AH192" s="792"/>
      <c r="AI192" s="792"/>
      <c r="AJ192" s="792"/>
    </row>
    <row r="193" spans="1:36" ht="16.05" customHeight="1">
      <c r="A193" s="68">
        <v>1</v>
      </c>
      <c r="B193" s="1763">
        <v>2</v>
      </c>
      <c r="C193" s="1763"/>
      <c r="D193" s="1763"/>
      <c r="E193" s="69">
        <v>3</v>
      </c>
      <c r="F193" s="69">
        <v>4</v>
      </c>
      <c r="G193" s="69">
        <v>5</v>
      </c>
      <c r="H193" s="217">
        <v>6</v>
      </c>
      <c r="I193" s="217">
        <v>7</v>
      </c>
      <c r="J193" s="217">
        <v>8</v>
      </c>
    </row>
    <row r="194" spans="1:36" ht="20.25" customHeight="1">
      <c r="A194" s="103"/>
      <c r="B194" s="1746" t="s">
        <v>119</v>
      </c>
      <c r="C194" s="1747"/>
      <c r="D194" s="1748"/>
      <c r="E194" s="252" t="s">
        <v>821</v>
      </c>
      <c r="F194" s="97">
        <f>H194/G194</f>
        <v>2625.9557784362892</v>
      </c>
      <c r="G194" s="83">
        <v>43.87</v>
      </c>
      <c r="H194" s="56">
        <f>71295+27270.68+16635</f>
        <v>115200.68</v>
      </c>
      <c r="I194" s="56">
        <v>71295</v>
      </c>
      <c r="J194" s="56">
        <v>71295</v>
      </c>
      <c r="K194" s="58"/>
      <c r="R194" s="792"/>
      <c r="S194" s="792"/>
      <c r="T194" s="792"/>
      <c r="U194" s="792"/>
      <c r="V194" s="792"/>
      <c r="W194" s="792"/>
      <c r="X194" s="792"/>
      <c r="Y194" s="792"/>
      <c r="Z194" s="792"/>
      <c r="AA194" s="792"/>
      <c r="AB194" s="792"/>
      <c r="AC194" s="792"/>
      <c r="AD194" s="792"/>
      <c r="AE194" s="792"/>
      <c r="AF194" s="792"/>
      <c r="AG194" s="792"/>
      <c r="AH194" s="792"/>
      <c r="AI194" s="792">
        <f t="shared" ref="AI194:AI195" si="108">SUM(T194:AH194)</f>
        <v>0</v>
      </c>
      <c r="AJ194" s="792">
        <f t="shared" ref="AJ194:AJ195" si="109">H194-AI194</f>
        <v>115200.68</v>
      </c>
    </row>
    <row r="195" spans="1:36" ht="20.25" customHeight="1">
      <c r="A195" s="103"/>
      <c r="B195" s="1746" t="s">
        <v>56</v>
      </c>
      <c r="C195" s="1747"/>
      <c r="D195" s="1748"/>
      <c r="E195" s="252" t="s">
        <v>821</v>
      </c>
      <c r="F195" s="97">
        <f>H195/G195</f>
        <v>2040.8193854609042</v>
      </c>
      <c r="G195" s="83">
        <v>40.03</v>
      </c>
      <c r="H195" s="56">
        <f>65059+16635</f>
        <v>81694</v>
      </c>
      <c r="I195" s="56">
        <v>65059</v>
      </c>
      <c r="J195" s="56">
        <v>65059</v>
      </c>
      <c r="K195" s="58"/>
      <c r="R195" s="792"/>
      <c r="S195" s="792"/>
      <c r="T195" s="792"/>
      <c r="U195" s="792"/>
      <c r="V195" s="792"/>
      <c r="W195" s="792"/>
      <c r="X195" s="792"/>
      <c r="Y195" s="792"/>
      <c r="Z195" s="792"/>
      <c r="AA195" s="792"/>
      <c r="AB195" s="792"/>
      <c r="AC195" s="792"/>
      <c r="AD195" s="792"/>
      <c r="AE195" s="792"/>
      <c r="AF195" s="792"/>
      <c r="AG195" s="792"/>
      <c r="AH195" s="792"/>
      <c r="AI195" s="792">
        <f t="shared" si="108"/>
        <v>0</v>
      </c>
      <c r="AJ195" s="792">
        <f t="shared" si="109"/>
        <v>81694</v>
      </c>
    </row>
    <row r="196" spans="1:36" ht="20.25" customHeight="1">
      <c r="A196" s="103"/>
      <c r="B196" s="1746" t="s">
        <v>820</v>
      </c>
      <c r="C196" s="1747"/>
      <c r="D196" s="1748"/>
      <c r="E196" s="252" t="s">
        <v>821</v>
      </c>
      <c r="F196" s="97">
        <f>H196/G196</f>
        <v>1625.630776917312</v>
      </c>
      <c r="G196" s="137">
        <f>G195*0.5</f>
        <v>20.015000000000001</v>
      </c>
      <c r="H196" s="56">
        <v>32537</v>
      </c>
      <c r="I196" s="56">
        <v>32537</v>
      </c>
      <c r="J196" s="56">
        <v>32537</v>
      </c>
      <c r="K196" s="1360" t="s">
        <v>770</v>
      </c>
      <c r="L196" s="1361"/>
      <c r="M196" s="1097"/>
      <c r="R196" s="792"/>
      <c r="S196" s="792"/>
      <c r="T196" s="792"/>
      <c r="U196" s="792"/>
      <c r="V196" s="792"/>
      <c r="W196" s="792"/>
      <c r="X196" s="792"/>
      <c r="Y196" s="792"/>
      <c r="Z196" s="792"/>
      <c r="AA196" s="792"/>
      <c r="AB196" s="792"/>
      <c r="AC196" s="792"/>
      <c r="AD196" s="792"/>
      <c r="AE196" s="792"/>
      <c r="AF196" s="792"/>
      <c r="AG196" s="792"/>
      <c r="AH196" s="792"/>
      <c r="AI196" s="792">
        <f t="shared" ref="AI196:AI198" si="110">SUM(T196:AH196)</f>
        <v>0</v>
      </c>
      <c r="AJ196" s="792">
        <f t="shared" ref="AJ196:AJ198" si="111">H196-AI196</f>
        <v>32537</v>
      </c>
    </row>
    <row r="197" spans="1:36" ht="20.25" customHeight="1" thickBot="1">
      <c r="A197" s="103"/>
      <c r="B197" s="1746" t="s">
        <v>819</v>
      </c>
      <c r="C197" s="1747"/>
      <c r="D197" s="1748"/>
      <c r="E197" s="252" t="s">
        <v>821</v>
      </c>
      <c r="F197" s="1186">
        <f>H197/G197</f>
        <v>114.24199075152201</v>
      </c>
      <c r="G197" s="83">
        <v>601.17999999999995</v>
      </c>
      <c r="H197" s="56">
        <f>51990+16690</f>
        <v>68680</v>
      </c>
      <c r="I197" s="56">
        <v>51990</v>
      </c>
      <c r="J197" s="56">
        <v>51990</v>
      </c>
      <c r="K197" s="1362">
        <f>F197/12</f>
        <v>9.5201658959601669</v>
      </c>
      <c r="L197" s="1363" t="s">
        <v>933</v>
      </c>
      <c r="R197" s="792"/>
      <c r="S197" s="792"/>
      <c r="T197" s="792"/>
      <c r="U197" s="792"/>
      <c r="V197" s="792"/>
      <c r="W197" s="792"/>
      <c r="X197" s="792"/>
      <c r="Y197" s="792"/>
      <c r="Z197" s="792"/>
      <c r="AA197" s="792"/>
      <c r="AB197" s="792"/>
      <c r="AC197" s="792"/>
      <c r="AD197" s="792"/>
      <c r="AE197" s="792"/>
      <c r="AF197" s="792"/>
      <c r="AG197" s="792"/>
      <c r="AH197" s="792"/>
      <c r="AI197" s="792">
        <f t="shared" si="110"/>
        <v>0</v>
      </c>
      <c r="AJ197" s="792">
        <f t="shared" si="111"/>
        <v>68680</v>
      </c>
    </row>
    <row r="198" spans="1:36" ht="20.25" hidden="1" customHeight="1" thickBot="1">
      <c r="A198" s="103"/>
      <c r="B198" s="1727"/>
      <c r="C198" s="1728"/>
      <c r="D198" s="1729"/>
      <c r="E198" s="564"/>
      <c r="F198" s="97" t="e">
        <f t="shared" ref="F198" si="112">H198/G198</f>
        <v>#DIV/0!</v>
      </c>
      <c r="G198" s="83"/>
      <c r="H198" s="56"/>
      <c r="I198" s="56"/>
      <c r="J198" s="56"/>
      <c r="K198" s="58"/>
      <c r="R198" s="792"/>
      <c r="S198" s="792"/>
      <c r="T198" s="792"/>
      <c r="U198" s="792"/>
      <c r="V198" s="792"/>
      <c r="W198" s="792"/>
      <c r="X198" s="792"/>
      <c r="Y198" s="792"/>
      <c r="Z198" s="792"/>
      <c r="AA198" s="792"/>
      <c r="AB198" s="792"/>
      <c r="AC198" s="792"/>
      <c r="AD198" s="792"/>
      <c r="AE198" s="792"/>
      <c r="AF198" s="792"/>
      <c r="AG198" s="792"/>
      <c r="AH198" s="792"/>
      <c r="AI198" s="792">
        <f t="shared" si="110"/>
        <v>0</v>
      </c>
      <c r="AJ198" s="792">
        <f t="shared" si="111"/>
        <v>0</v>
      </c>
    </row>
    <row r="199" spans="1:36" ht="20.399999999999999" customHeight="1" thickBot="1">
      <c r="A199" s="2192" t="s">
        <v>59</v>
      </c>
      <c r="B199" s="2193"/>
      <c r="C199" s="2193"/>
      <c r="D199" s="2193"/>
      <c r="E199" s="2193"/>
      <c r="F199" s="2193"/>
      <c r="G199" s="2194"/>
      <c r="H199" s="96">
        <f>SUM(H194:H198)</f>
        <v>298111.68</v>
      </c>
      <c r="I199" s="96">
        <f t="shared" ref="I199:J199" si="113">SUM(I194:I198)</f>
        <v>220881</v>
      </c>
      <c r="J199" s="96">
        <f t="shared" si="113"/>
        <v>220881</v>
      </c>
      <c r="K199" s="1096"/>
      <c r="R199" s="795"/>
      <c r="S199" s="796"/>
      <c r="T199" s="796">
        <f>SUM(T194:T198)</f>
        <v>0</v>
      </c>
      <c r="U199" s="796">
        <f t="shared" ref="U199:AH199" si="114">SUM(U194:U198)</f>
        <v>0</v>
      </c>
      <c r="V199" s="796">
        <f t="shared" si="114"/>
        <v>0</v>
      </c>
      <c r="W199" s="796">
        <f t="shared" si="114"/>
        <v>0</v>
      </c>
      <c r="X199" s="796">
        <f t="shared" si="114"/>
        <v>0</v>
      </c>
      <c r="Y199" s="796">
        <f t="shared" si="114"/>
        <v>0</v>
      </c>
      <c r="Z199" s="796">
        <f t="shared" si="114"/>
        <v>0</v>
      </c>
      <c r="AA199" s="796">
        <f t="shared" si="114"/>
        <v>0</v>
      </c>
      <c r="AB199" s="796">
        <f t="shared" si="114"/>
        <v>0</v>
      </c>
      <c r="AC199" s="796">
        <f t="shared" si="114"/>
        <v>0</v>
      </c>
      <c r="AD199" s="796">
        <f t="shared" si="114"/>
        <v>0</v>
      </c>
      <c r="AE199" s="796">
        <f t="shared" si="114"/>
        <v>0</v>
      </c>
      <c r="AF199" s="796">
        <f t="shared" si="114"/>
        <v>0</v>
      </c>
      <c r="AG199" s="796">
        <f t="shared" si="114"/>
        <v>0</v>
      </c>
      <c r="AH199" s="796">
        <f t="shared" si="114"/>
        <v>0</v>
      </c>
      <c r="AI199" s="796">
        <f>SUM(T199:AH199)</f>
        <v>0</v>
      </c>
      <c r="AJ199" s="797">
        <f>H199-AI199</f>
        <v>298111.68</v>
      </c>
    </row>
    <row r="200" spans="1:36" ht="12" customHeight="1"/>
    <row r="201" spans="1:36" ht="21.9" hidden="1" customHeight="1">
      <c r="B201" s="1857" t="s">
        <v>120</v>
      </c>
      <c r="C201" s="1857"/>
      <c r="D201" s="1857"/>
      <c r="E201" s="1857"/>
      <c r="F201" s="1857"/>
      <c r="G201" s="1857"/>
      <c r="H201" s="1857"/>
      <c r="I201" s="1857"/>
      <c r="J201" s="1857"/>
    </row>
    <row r="202" spans="1:36" ht="23.1" hidden="1" customHeight="1">
      <c r="A202" s="1858" t="s">
        <v>106</v>
      </c>
      <c r="B202" s="1801" t="s">
        <v>77</v>
      </c>
      <c r="C202" s="1801"/>
      <c r="D202" s="1801"/>
      <c r="E202" s="1940" t="s">
        <v>122</v>
      </c>
      <c r="F202" s="2109" t="s">
        <v>774</v>
      </c>
      <c r="G202" s="2109" t="s">
        <v>123</v>
      </c>
      <c r="H202" s="1801" t="s">
        <v>104</v>
      </c>
      <c r="I202" s="1801"/>
      <c r="J202" s="1801"/>
    </row>
    <row r="203" spans="1:36" ht="23.1" hidden="1" customHeight="1">
      <c r="A203" s="1858"/>
      <c r="B203" s="1801"/>
      <c r="C203" s="1801"/>
      <c r="D203" s="1801"/>
      <c r="E203" s="1940"/>
      <c r="F203" s="2109"/>
      <c r="G203" s="2109"/>
      <c r="H203" s="55">
        <f>H14</f>
        <v>2024</v>
      </c>
      <c r="I203" s="55">
        <f t="shared" ref="I203:J203" si="115">I14</f>
        <v>2025</v>
      </c>
      <c r="J203" s="55">
        <f t="shared" si="115"/>
        <v>2026</v>
      </c>
    </row>
    <row r="204" spans="1:36" ht="16.05" hidden="1" customHeight="1">
      <c r="A204" s="68">
        <v>1</v>
      </c>
      <c r="B204" s="1763">
        <v>2</v>
      </c>
      <c r="C204" s="1763"/>
      <c r="D204" s="1763"/>
      <c r="E204" s="69">
        <v>3</v>
      </c>
      <c r="F204" s="69">
        <v>4</v>
      </c>
      <c r="G204" s="69">
        <v>5</v>
      </c>
      <c r="H204" s="217">
        <v>6</v>
      </c>
      <c r="I204" s="217">
        <v>7</v>
      </c>
      <c r="J204" s="217">
        <v>8</v>
      </c>
    </row>
    <row r="205" spans="1:36" ht="20.25" hidden="1" customHeight="1">
      <c r="A205" s="1418"/>
      <c r="B205" s="1753" t="s">
        <v>60</v>
      </c>
      <c r="C205" s="1754"/>
      <c r="D205" s="1755"/>
      <c r="E205" s="71"/>
      <c r="F205" s="56"/>
      <c r="G205" s="97" t="e">
        <f>H205/E205</f>
        <v>#DIV/0!</v>
      </c>
      <c r="H205" s="56"/>
      <c r="I205" s="56"/>
      <c r="J205" s="56"/>
    </row>
    <row r="206" spans="1:36" ht="20.25" hidden="1" customHeight="1">
      <c r="A206" s="1418"/>
      <c r="B206" s="1753" t="s">
        <v>121</v>
      </c>
      <c r="C206" s="1754"/>
      <c r="D206" s="1755"/>
      <c r="E206" s="71"/>
      <c r="F206" s="56"/>
      <c r="G206" s="1284" t="e">
        <f>H206/E206</f>
        <v>#DIV/0!</v>
      </c>
      <c r="H206" s="56"/>
      <c r="I206" s="56"/>
      <c r="J206" s="56"/>
    </row>
    <row r="207" spans="1:36" ht="20.25" hidden="1" customHeight="1">
      <c r="A207" s="1418"/>
      <c r="B207" s="1753" t="s">
        <v>121</v>
      </c>
      <c r="C207" s="1754"/>
      <c r="D207" s="1755"/>
      <c r="E207" s="71"/>
      <c r="F207" s="56"/>
      <c r="G207" s="97" t="e">
        <f>H207/E207</f>
        <v>#DIV/0!</v>
      </c>
      <c r="H207" s="56"/>
      <c r="I207" s="56"/>
      <c r="J207" s="56"/>
    </row>
    <row r="208" spans="1:36" ht="20.399999999999999" hidden="1" customHeight="1">
      <c r="A208" s="1770" t="s">
        <v>61</v>
      </c>
      <c r="B208" s="1771"/>
      <c r="C208" s="1771"/>
      <c r="D208" s="1771"/>
      <c r="E208" s="1771"/>
      <c r="F208" s="1771"/>
      <c r="G208" s="1772"/>
      <c r="H208" s="96">
        <f>SUM(H205:H207)</f>
        <v>0</v>
      </c>
      <c r="I208" s="96">
        <f t="shared" ref="I208:J208" si="116">SUM(I205:I207)</f>
        <v>0</v>
      </c>
      <c r="J208" s="96">
        <f t="shared" si="116"/>
        <v>0</v>
      </c>
    </row>
    <row r="209" spans="1:36" ht="12" hidden="1" customHeight="1"/>
    <row r="210" spans="1:36" ht="21.9" customHeight="1">
      <c r="B210" s="2204" t="s">
        <v>138</v>
      </c>
      <c r="C210" s="2204"/>
      <c r="D210" s="2204"/>
      <c r="E210" s="2204"/>
      <c r="F210" s="2204"/>
      <c r="G210" s="2204"/>
      <c r="H210" s="2204"/>
      <c r="I210" s="2204"/>
      <c r="J210" s="2204"/>
    </row>
    <row r="211" spans="1:36" ht="32.25" customHeight="1">
      <c r="A211" s="1285"/>
      <c r="B211" s="2219" t="s">
        <v>113</v>
      </c>
      <c r="C211" s="2219"/>
      <c r="D211" s="2219"/>
      <c r="E211" s="1436" t="s">
        <v>987</v>
      </c>
      <c r="F211" s="807" t="s">
        <v>932</v>
      </c>
      <c r="G211" s="807" t="s">
        <v>932</v>
      </c>
      <c r="H211" s="807" t="s">
        <v>932</v>
      </c>
      <c r="I211" s="2219" t="s">
        <v>557</v>
      </c>
      <c r="J211" s="2219"/>
    </row>
    <row r="212" spans="1:36" ht="20.25" customHeight="1">
      <c r="A212" s="68"/>
      <c r="B212" s="2234" t="s">
        <v>988</v>
      </c>
      <c r="C212" s="2234"/>
      <c r="D212" s="2234"/>
      <c r="E212" s="1521"/>
      <c r="F212" s="1521"/>
      <c r="G212" s="1521"/>
      <c r="H212" s="1521"/>
      <c r="I212" s="2233"/>
      <c r="J212" s="2233"/>
    </row>
    <row r="213" spans="1:36" ht="20.25" hidden="1" customHeight="1">
      <c r="A213" s="68"/>
      <c r="B213" s="2234" t="s">
        <v>877</v>
      </c>
      <c r="C213" s="2234"/>
      <c r="D213" s="2234"/>
      <c r="E213" s="1521"/>
      <c r="F213" s="1521"/>
      <c r="G213" s="1521"/>
      <c r="H213" s="1521"/>
      <c r="I213" s="2233"/>
      <c r="J213" s="2233"/>
    </row>
    <row r="214" spans="1:36" ht="20.25" customHeight="1">
      <c r="A214" s="68"/>
      <c r="B214" s="2234" t="s">
        <v>878</v>
      </c>
      <c r="C214" s="2234"/>
      <c r="D214" s="2234"/>
      <c r="E214" s="1521" t="s">
        <v>1085</v>
      </c>
      <c r="F214" s="1521" t="s">
        <v>1086</v>
      </c>
      <c r="G214" s="1521" t="s">
        <v>1086</v>
      </c>
      <c r="H214" s="1521"/>
      <c r="I214" s="2233" t="s">
        <v>1087</v>
      </c>
      <c r="J214" s="2233"/>
    </row>
    <row r="215" spans="1:36" ht="12" customHeight="1"/>
    <row r="216" spans="1:36" ht="23.1" customHeight="1">
      <c r="A216" s="1849" t="s">
        <v>106</v>
      </c>
      <c r="B216" s="2110" t="s">
        <v>77</v>
      </c>
      <c r="C216" s="2111"/>
      <c r="D216" s="2112"/>
      <c r="E216" s="1849" t="s">
        <v>82</v>
      </c>
      <c r="F216" s="2205" t="s">
        <v>35</v>
      </c>
      <c r="G216" s="2207" t="s">
        <v>111</v>
      </c>
      <c r="H216" s="1736" t="s">
        <v>104</v>
      </c>
      <c r="I216" s="1737"/>
      <c r="J216" s="1738"/>
      <c r="R216" s="1760" t="s">
        <v>655</v>
      </c>
      <c r="S216" s="1761"/>
      <c r="T216" s="1761"/>
      <c r="U216" s="1761"/>
      <c r="V216" s="1761"/>
      <c r="W216" s="1761"/>
      <c r="X216" s="1761"/>
      <c r="Y216" s="1761"/>
      <c r="Z216" s="1761"/>
      <c r="AA216" s="1761"/>
      <c r="AB216" s="1761"/>
      <c r="AC216" s="1761"/>
      <c r="AD216" s="1761"/>
      <c r="AE216" s="1761"/>
      <c r="AF216" s="1761"/>
      <c r="AG216" s="1761"/>
      <c r="AH216" s="1762"/>
      <c r="AI216" s="1281" t="s">
        <v>336</v>
      </c>
      <c r="AJ216" s="811" t="s">
        <v>647</v>
      </c>
    </row>
    <row r="217" spans="1:36" ht="23.1" customHeight="1">
      <c r="A217" s="1851"/>
      <c r="B217" s="2113"/>
      <c r="C217" s="2114"/>
      <c r="D217" s="2115"/>
      <c r="E217" s="1851"/>
      <c r="F217" s="2206"/>
      <c r="G217" s="2208"/>
      <c r="H217" s="55">
        <f>H14</f>
        <v>2024</v>
      </c>
      <c r="I217" s="55">
        <f t="shared" ref="I217:J217" si="117">I14</f>
        <v>2025</v>
      </c>
      <c r="J217" s="55">
        <f t="shared" si="117"/>
        <v>2026</v>
      </c>
      <c r="R217" s="792"/>
      <c r="S217" s="792"/>
      <c r="T217" s="792"/>
      <c r="U217" s="792"/>
      <c r="V217" s="792"/>
      <c r="W217" s="792"/>
      <c r="X217" s="792"/>
      <c r="Y217" s="792"/>
      <c r="Z217" s="792"/>
      <c r="AA217" s="792"/>
      <c r="AB217" s="792"/>
      <c r="AC217" s="792"/>
      <c r="AD217" s="792"/>
      <c r="AE217" s="792"/>
      <c r="AF217" s="792"/>
      <c r="AG217" s="792"/>
      <c r="AH217" s="792"/>
      <c r="AI217" s="792"/>
      <c r="AJ217" s="792"/>
    </row>
    <row r="218" spans="1:36" ht="16.05" customHeight="1">
      <c r="A218" s="68">
        <v>1</v>
      </c>
      <c r="B218" s="1992">
        <v>2</v>
      </c>
      <c r="C218" s="2235"/>
      <c r="D218" s="1993"/>
      <c r="E218" s="69">
        <v>3</v>
      </c>
      <c r="F218" s="69">
        <v>4</v>
      </c>
      <c r="G218" s="69">
        <v>5</v>
      </c>
      <c r="H218" s="1282">
        <v>6</v>
      </c>
      <c r="I218" s="1282">
        <v>7</v>
      </c>
      <c r="J218" s="1282">
        <v>8</v>
      </c>
    </row>
    <row r="219" spans="1:36" ht="31.05" customHeight="1">
      <c r="A219" s="98">
        <v>1</v>
      </c>
      <c r="B219" s="2116" t="s">
        <v>62</v>
      </c>
      <c r="C219" s="2117"/>
      <c r="D219" s="2118"/>
      <c r="E219" s="99" t="s">
        <v>117</v>
      </c>
      <c r="F219" s="100" t="s">
        <v>117</v>
      </c>
      <c r="G219" s="101" t="s">
        <v>117</v>
      </c>
      <c r="H219" s="102">
        <f>SUM(H220:H240)</f>
        <v>159846.94999999998</v>
      </c>
      <c r="I219" s="102">
        <f t="shared" ref="I219:J219" si="118">SUM(I220:I240)</f>
        <v>160315</v>
      </c>
      <c r="J219" s="102">
        <f t="shared" si="118"/>
        <v>160315</v>
      </c>
      <c r="K219" s="842">
        <f>H219+H246</f>
        <v>214013.94999999998</v>
      </c>
      <c r="L219" s="842">
        <f>J219+J246</f>
        <v>214482</v>
      </c>
      <c r="R219" s="792"/>
      <c r="S219" s="792"/>
      <c r="T219" s="792"/>
      <c r="U219" s="792"/>
      <c r="V219" s="792"/>
      <c r="W219" s="792"/>
      <c r="X219" s="792"/>
      <c r="Y219" s="792"/>
      <c r="Z219" s="792"/>
      <c r="AA219" s="792"/>
      <c r="AB219" s="792"/>
      <c r="AC219" s="792"/>
      <c r="AD219" s="792"/>
      <c r="AE219" s="792"/>
      <c r="AF219" s="792"/>
      <c r="AG219" s="792"/>
      <c r="AH219" s="792"/>
      <c r="AI219" s="792"/>
      <c r="AJ219" s="792"/>
    </row>
    <row r="220" spans="1:36" ht="17.100000000000001" customHeight="1">
      <c r="A220" s="103"/>
      <c r="B220" s="1882" t="s">
        <v>131</v>
      </c>
      <c r="C220" s="1883"/>
      <c r="D220" s="1884"/>
      <c r="E220" s="619" t="s">
        <v>95</v>
      </c>
      <c r="F220" s="80">
        <v>12</v>
      </c>
      <c r="G220" s="633">
        <f t="shared" ref="G220:G244" si="119">H220/F220</f>
        <v>4108</v>
      </c>
      <c r="H220" s="56">
        <v>49296</v>
      </c>
      <c r="I220" s="56">
        <v>49296</v>
      </c>
      <c r="J220" s="56">
        <v>49296</v>
      </c>
      <c r="K220" s="840"/>
      <c r="L220" s="840"/>
      <c r="M220" s="840"/>
      <c r="R220" s="792"/>
      <c r="S220" s="792"/>
      <c r="T220" s="792"/>
      <c r="U220" s="792"/>
      <c r="V220" s="792"/>
      <c r="W220" s="792"/>
      <c r="X220" s="792"/>
      <c r="Y220" s="792"/>
      <c r="Z220" s="792"/>
      <c r="AA220" s="792"/>
      <c r="AB220" s="792"/>
      <c r="AC220" s="792"/>
      <c r="AD220" s="792"/>
      <c r="AE220" s="792"/>
      <c r="AF220" s="792"/>
      <c r="AG220" s="792"/>
      <c r="AH220" s="792"/>
      <c r="AI220" s="792">
        <f t="shared" ref="AI220:AI297" si="120">SUM(T220:AH220)</f>
        <v>0</v>
      </c>
      <c r="AJ220" s="792">
        <f t="shared" ref="AJ220:AJ297" si="121">H220-AI220</f>
        <v>49296</v>
      </c>
    </row>
    <row r="221" spans="1:36" ht="17.100000000000001" customHeight="1">
      <c r="A221" s="103"/>
      <c r="B221" s="1882" t="s">
        <v>545</v>
      </c>
      <c r="C221" s="1883"/>
      <c r="D221" s="1884"/>
      <c r="E221" s="619" t="s">
        <v>95</v>
      </c>
      <c r="F221" s="80">
        <v>12</v>
      </c>
      <c r="G221" s="633">
        <f>H221/F221</f>
        <v>1159.25</v>
      </c>
      <c r="H221" s="56">
        <v>13911</v>
      </c>
      <c r="I221" s="56">
        <v>13911</v>
      </c>
      <c r="J221" s="56">
        <v>13911</v>
      </c>
      <c r="K221" s="840"/>
      <c r="L221" s="840"/>
      <c r="M221" s="840"/>
      <c r="R221" s="792"/>
      <c r="S221" s="792"/>
      <c r="T221" s="792"/>
      <c r="U221" s="792"/>
      <c r="V221" s="792"/>
      <c r="W221" s="792"/>
      <c r="X221" s="792"/>
      <c r="Y221" s="792"/>
      <c r="Z221" s="792"/>
      <c r="AA221" s="792"/>
      <c r="AB221" s="792"/>
      <c r="AC221" s="792"/>
      <c r="AD221" s="792"/>
      <c r="AE221" s="792"/>
      <c r="AF221" s="792"/>
      <c r="AG221" s="792"/>
      <c r="AH221" s="792"/>
      <c r="AI221" s="792">
        <f t="shared" si="120"/>
        <v>0</v>
      </c>
      <c r="AJ221" s="792">
        <f t="shared" si="121"/>
        <v>13911</v>
      </c>
    </row>
    <row r="222" spans="1:36" ht="17.100000000000001" customHeight="1">
      <c r="A222" s="103"/>
      <c r="B222" s="1882" t="s">
        <v>704</v>
      </c>
      <c r="C222" s="1883"/>
      <c r="D222" s="1884"/>
      <c r="E222" s="619" t="s">
        <v>95</v>
      </c>
      <c r="F222" s="80">
        <v>12</v>
      </c>
      <c r="G222" s="633">
        <f t="shared" si="119"/>
        <v>1500</v>
      </c>
      <c r="H222" s="56">
        <v>18000</v>
      </c>
      <c r="I222" s="56">
        <v>18000</v>
      </c>
      <c r="J222" s="56">
        <v>18000</v>
      </c>
      <c r="K222" s="840"/>
      <c r="L222" s="840"/>
      <c r="M222" s="840"/>
      <c r="R222" s="792"/>
      <c r="S222" s="792"/>
      <c r="T222" s="792"/>
      <c r="U222" s="792"/>
      <c r="V222" s="792"/>
      <c r="W222" s="792"/>
      <c r="X222" s="792"/>
      <c r="Y222" s="792"/>
      <c r="Z222" s="792"/>
      <c r="AA222" s="792"/>
      <c r="AB222" s="792"/>
      <c r="AC222" s="792"/>
      <c r="AD222" s="792"/>
      <c r="AE222" s="792"/>
      <c r="AF222" s="792"/>
      <c r="AG222" s="792"/>
      <c r="AH222" s="792"/>
      <c r="AI222" s="792">
        <f t="shared" si="120"/>
        <v>0</v>
      </c>
      <c r="AJ222" s="792">
        <f t="shared" si="121"/>
        <v>18000</v>
      </c>
    </row>
    <row r="223" spans="1:36" ht="17.100000000000001" customHeight="1">
      <c r="A223" s="103"/>
      <c r="B223" s="1882" t="s">
        <v>925</v>
      </c>
      <c r="C223" s="1883"/>
      <c r="D223" s="1884"/>
      <c r="E223" s="619" t="s">
        <v>95</v>
      </c>
      <c r="F223" s="80">
        <v>7</v>
      </c>
      <c r="G223" s="633">
        <f t="shared" si="119"/>
        <v>6458</v>
      </c>
      <c r="H223" s="56">
        <v>45206</v>
      </c>
      <c r="I223" s="56">
        <v>45206</v>
      </c>
      <c r="J223" s="56">
        <v>45206</v>
      </c>
      <c r="K223" s="840"/>
      <c r="L223" s="840"/>
      <c r="M223" s="840"/>
      <c r="R223" s="792"/>
      <c r="S223" s="792"/>
      <c r="T223" s="792"/>
      <c r="U223" s="792"/>
      <c r="V223" s="792"/>
      <c r="W223" s="792"/>
      <c r="X223" s="792"/>
      <c r="Y223" s="792"/>
      <c r="Z223" s="792"/>
      <c r="AA223" s="792"/>
      <c r="AB223" s="792"/>
      <c r="AC223" s="792"/>
      <c r="AD223" s="792"/>
      <c r="AE223" s="792"/>
      <c r="AF223" s="792"/>
      <c r="AG223" s="792"/>
      <c r="AH223" s="792"/>
      <c r="AI223" s="792">
        <f t="shared" si="120"/>
        <v>0</v>
      </c>
      <c r="AJ223" s="792">
        <f t="shared" si="121"/>
        <v>45206</v>
      </c>
    </row>
    <row r="224" spans="1:36" ht="17.100000000000001" customHeight="1">
      <c r="A224" s="103"/>
      <c r="B224" s="1882" t="s">
        <v>546</v>
      </c>
      <c r="C224" s="1883"/>
      <c r="D224" s="1884"/>
      <c r="E224" s="619" t="s">
        <v>96</v>
      </c>
      <c r="F224" s="80"/>
      <c r="G224" s="633" t="e">
        <f t="shared" si="119"/>
        <v>#DIV/0!</v>
      </c>
      <c r="H224" s="56"/>
      <c r="I224" s="56"/>
      <c r="J224" s="56"/>
      <c r="K224" s="840"/>
      <c r="L224" s="840"/>
      <c r="M224" s="840"/>
      <c r="R224" s="792"/>
      <c r="S224" s="792"/>
      <c r="T224" s="792"/>
      <c r="U224" s="792"/>
      <c r="V224" s="792"/>
      <c r="W224" s="792"/>
      <c r="X224" s="792"/>
      <c r="Y224" s="792"/>
      <c r="Z224" s="792"/>
      <c r="AA224" s="792"/>
      <c r="AB224" s="792"/>
      <c r="AC224" s="792"/>
      <c r="AD224" s="792"/>
      <c r="AE224" s="792"/>
      <c r="AF224" s="792"/>
      <c r="AG224" s="792"/>
      <c r="AH224" s="792"/>
      <c r="AI224" s="792">
        <f t="shared" si="120"/>
        <v>0</v>
      </c>
      <c r="AJ224" s="792">
        <f t="shared" si="121"/>
        <v>0</v>
      </c>
    </row>
    <row r="225" spans="1:36" ht="17.100000000000001" customHeight="1">
      <c r="A225" s="103"/>
      <c r="B225" s="1882" t="s">
        <v>126</v>
      </c>
      <c r="C225" s="1883"/>
      <c r="D225" s="1884"/>
      <c r="E225" s="1377" t="s">
        <v>921</v>
      </c>
      <c r="F225" s="475">
        <v>12</v>
      </c>
      <c r="G225" s="1354">
        <f>H225/F225/12</f>
        <v>49.166666666666664</v>
      </c>
      <c r="H225" s="56">
        <v>7080</v>
      </c>
      <c r="I225" s="56">
        <v>7080</v>
      </c>
      <c r="J225" s="56">
        <v>7080</v>
      </c>
      <c r="K225" s="840"/>
      <c r="L225" s="840"/>
      <c r="M225" s="840"/>
      <c r="R225" s="792"/>
      <c r="S225" s="792"/>
      <c r="T225" s="792"/>
      <c r="U225" s="792"/>
      <c r="V225" s="792"/>
      <c r="W225" s="792"/>
      <c r="X225" s="792"/>
      <c r="Y225" s="792"/>
      <c r="Z225" s="792"/>
      <c r="AA225" s="792"/>
      <c r="AB225" s="792"/>
      <c r="AC225" s="792"/>
      <c r="AD225" s="792"/>
      <c r="AE225" s="792"/>
      <c r="AF225" s="792"/>
      <c r="AG225" s="792"/>
      <c r="AH225" s="792"/>
      <c r="AI225" s="792">
        <f t="shared" si="120"/>
        <v>0</v>
      </c>
      <c r="AJ225" s="792">
        <f t="shared" si="121"/>
        <v>7080</v>
      </c>
    </row>
    <row r="226" spans="1:36" ht="17.100000000000001" customHeight="1">
      <c r="A226" s="103"/>
      <c r="B226" s="1882" t="s">
        <v>199</v>
      </c>
      <c r="C226" s="1883"/>
      <c r="D226" s="1884"/>
      <c r="E226" s="619" t="s">
        <v>92</v>
      </c>
      <c r="F226" s="475"/>
      <c r="G226" s="633" t="e">
        <f t="shared" si="119"/>
        <v>#DIV/0!</v>
      </c>
      <c r="H226" s="56"/>
      <c r="I226" s="56"/>
      <c r="J226" s="56"/>
      <c r="K226" s="840"/>
      <c r="L226" s="840"/>
      <c r="M226" s="840"/>
      <c r="R226" s="792"/>
      <c r="S226" s="792"/>
      <c r="T226" s="792"/>
      <c r="U226" s="792"/>
      <c r="V226" s="792"/>
      <c r="W226" s="792"/>
      <c r="X226" s="792"/>
      <c r="Y226" s="792"/>
      <c r="Z226" s="792"/>
      <c r="AA226" s="792"/>
      <c r="AB226" s="792"/>
      <c r="AC226" s="792"/>
      <c r="AD226" s="792"/>
      <c r="AE226" s="792"/>
      <c r="AF226" s="792"/>
      <c r="AG226" s="792"/>
      <c r="AH226" s="792"/>
      <c r="AI226" s="792">
        <f t="shared" si="120"/>
        <v>0</v>
      </c>
      <c r="AJ226" s="792">
        <f t="shared" si="121"/>
        <v>0</v>
      </c>
    </row>
    <row r="227" spans="1:36" ht="17.100000000000001" customHeight="1">
      <c r="A227" s="103"/>
      <c r="B227" s="1882" t="s">
        <v>130</v>
      </c>
      <c r="C227" s="1883"/>
      <c r="D227" s="1884"/>
      <c r="E227" s="619" t="s">
        <v>92</v>
      </c>
      <c r="F227" s="475">
        <v>3058.33</v>
      </c>
      <c r="G227" s="633">
        <f t="shared" si="119"/>
        <v>1.2002628885699058</v>
      </c>
      <c r="H227" s="56">
        <f>3711-40.2</f>
        <v>3670.8</v>
      </c>
      <c r="I227" s="56">
        <v>3711</v>
      </c>
      <c r="J227" s="56">
        <v>3711</v>
      </c>
      <c r="K227" s="840"/>
      <c r="L227" s="840"/>
      <c r="M227" s="840"/>
      <c r="R227" s="792"/>
      <c r="S227" s="792"/>
      <c r="T227" s="792"/>
      <c r="U227" s="792"/>
      <c r="V227" s="792"/>
      <c r="W227" s="792"/>
      <c r="X227" s="792"/>
      <c r="Y227" s="792"/>
      <c r="Z227" s="792"/>
      <c r="AA227" s="792"/>
      <c r="AB227" s="792"/>
      <c r="AC227" s="792"/>
      <c r="AD227" s="792"/>
      <c r="AE227" s="792"/>
      <c r="AF227" s="792"/>
      <c r="AG227" s="792"/>
      <c r="AH227" s="792"/>
      <c r="AI227" s="792">
        <f t="shared" si="120"/>
        <v>0</v>
      </c>
      <c r="AJ227" s="792">
        <f t="shared" si="121"/>
        <v>3670.8</v>
      </c>
    </row>
    <row r="228" spans="1:36" ht="17.100000000000001" customHeight="1">
      <c r="A228" s="103"/>
      <c r="B228" s="1882" t="s">
        <v>129</v>
      </c>
      <c r="C228" s="1883"/>
      <c r="D228" s="1884"/>
      <c r="E228" s="619" t="s">
        <v>95</v>
      </c>
      <c r="F228" s="80"/>
      <c r="G228" s="633" t="e">
        <f t="shared" si="119"/>
        <v>#DIV/0!</v>
      </c>
      <c r="H228" s="56"/>
      <c r="I228" s="56"/>
      <c r="J228" s="56"/>
      <c r="K228" s="840"/>
      <c r="L228" s="840"/>
      <c r="M228" s="840"/>
      <c r="R228" s="792"/>
      <c r="S228" s="792"/>
      <c r="T228" s="792"/>
      <c r="U228" s="792"/>
      <c r="V228" s="792"/>
      <c r="W228" s="792"/>
      <c r="X228" s="792"/>
      <c r="Y228" s="792"/>
      <c r="Z228" s="792"/>
      <c r="AA228" s="792"/>
      <c r="AB228" s="792"/>
      <c r="AC228" s="792"/>
      <c r="AD228" s="792"/>
      <c r="AE228" s="792"/>
      <c r="AF228" s="792"/>
      <c r="AG228" s="792"/>
      <c r="AH228" s="792"/>
      <c r="AI228" s="792">
        <f t="shared" si="120"/>
        <v>0</v>
      </c>
      <c r="AJ228" s="792">
        <f t="shared" si="121"/>
        <v>0</v>
      </c>
    </row>
    <row r="229" spans="1:36" ht="17.100000000000001" customHeight="1">
      <c r="A229" s="103"/>
      <c r="B229" s="1882" t="s">
        <v>547</v>
      </c>
      <c r="C229" s="1883"/>
      <c r="D229" s="1884"/>
      <c r="E229" s="619" t="s">
        <v>96</v>
      </c>
      <c r="F229" s="80"/>
      <c r="G229" s="633" t="e">
        <f t="shared" si="119"/>
        <v>#DIV/0!</v>
      </c>
      <c r="H229" s="56"/>
      <c r="I229" s="56"/>
      <c r="J229" s="56"/>
      <c r="K229" s="840"/>
      <c r="L229" s="840"/>
      <c r="M229" s="840"/>
      <c r="R229" s="792"/>
      <c r="S229" s="792"/>
      <c r="T229" s="792"/>
      <c r="U229" s="792"/>
      <c r="V229" s="792"/>
      <c r="W229" s="792"/>
      <c r="X229" s="792"/>
      <c r="Y229" s="792"/>
      <c r="Z229" s="792"/>
      <c r="AA229" s="792"/>
      <c r="AB229" s="792"/>
      <c r="AC229" s="792"/>
      <c r="AD229" s="792"/>
      <c r="AE229" s="792"/>
      <c r="AF229" s="792"/>
      <c r="AG229" s="792"/>
      <c r="AH229" s="792"/>
      <c r="AI229" s="792">
        <f t="shared" si="120"/>
        <v>0</v>
      </c>
      <c r="AJ229" s="792">
        <f t="shared" si="121"/>
        <v>0</v>
      </c>
    </row>
    <row r="230" spans="1:36" ht="17.100000000000001" customHeight="1">
      <c r="A230" s="103"/>
      <c r="B230" s="1963" t="s">
        <v>924</v>
      </c>
      <c r="C230" s="1964"/>
      <c r="D230" s="1965"/>
      <c r="E230" s="619"/>
      <c r="F230" s="80"/>
      <c r="G230" s="633" t="e">
        <f t="shared" si="119"/>
        <v>#DIV/0!</v>
      </c>
      <c r="H230" s="56"/>
      <c r="I230" s="56"/>
      <c r="J230" s="56"/>
      <c r="K230" s="840"/>
      <c r="L230" s="840"/>
      <c r="M230" s="840"/>
      <c r="R230" s="792"/>
      <c r="S230" s="792"/>
      <c r="T230" s="792"/>
      <c r="U230" s="792"/>
      <c r="V230" s="792"/>
      <c r="W230" s="792"/>
      <c r="X230" s="792"/>
      <c r="Y230" s="792"/>
      <c r="Z230" s="792"/>
      <c r="AA230" s="792"/>
      <c r="AB230" s="792"/>
      <c r="AC230" s="792"/>
      <c r="AD230" s="792"/>
      <c r="AE230" s="792"/>
      <c r="AF230" s="792"/>
      <c r="AG230" s="792"/>
      <c r="AH230" s="792"/>
      <c r="AI230" s="792">
        <f t="shared" si="120"/>
        <v>0</v>
      </c>
      <c r="AJ230" s="792">
        <f t="shared" si="121"/>
        <v>0</v>
      </c>
    </row>
    <row r="231" spans="1:36" ht="17.100000000000001" customHeight="1">
      <c r="A231" s="103"/>
      <c r="B231" s="1885"/>
      <c r="C231" s="1886"/>
      <c r="D231" s="1887"/>
      <c r="E231" s="619" t="s">
        <v>98</v>
      </c>
      <c r="F231" s="80"/>
      <c r="G231" s="633" t="e">
        <f t="shared" ref="G231:G234" si="122">H231/F231</f>
        <v>#DIV/0!</v>
      </c>
      <c r="H231" s="56"/>
      <c r="I231" s="56"/>
      <c r="J231" s="56"/>
      <c r="K231" s="840"/>
      <c r="L231" s="840"/>
      <c r="M231" s="840"/>
      <c r="R231" s="792"/>
      <c r="S231" s="792"/>
      <c r="T231" s="792"/>
      <c r="U231" s="792"/>
      <c r="V231" s="792"/>
      <c r="W231" s="792"/>
      <c r="X231" s="792"/>
      <c r="Y231" s="792"/>
      <c r="Z231" s="792"/>
      <c r="AA231" s="792"/>
      <c r="AB231" s="792"/>
      <c r="AC231" s="792"/>
      <c r="AD231" s="792"/>
      <c r="AE231" s="792"/>
      <c r="AF231" s="792"/>
      <c r="AG231" s="792"/>
      <c r="AH231" s="792"/>
      <c r="AI231" s="792"/>
      <c r="AJ231" s="792"/>
    </row>
    <row r="232" spans="1:36" ht="17.100000000000001" hidden="1" customHeight="1">
      <c r="A232" s="103"/>
      <c r="B232" s="1885"/>
      <c r="C232" s="1886"/>
      <c r="D232" s="1887"/>
      <c r="E232" s="619"/>
      <c r="F232" s="80"/>
      <c r="G232" s="633" t="e">
        <f t="shared" si="122"/>
        <v>#DIV/0!</v>
      </c>
      <c r="H232" s="56"/>
      <c r="I232" s="56"/>
      <c r="J232" s="56"/>
      <c r="K232" s="840"/>
      <c r="L232" s="840"/>
      <c r="M232" s="840"/>
      <c r="R232" s="792"/>
      <c r="S232" s="792"/>
      <c r="T232" s="792"/>
      <c r="U232" s="792"/>
      <c r="V232" s="792"/>
      <c r="W232" s="792"/>
      <c r="X232" s="792"/>
      <c r="Y232" s="792"/>
      <c r="Z232" s="792"/>
      <c r="AA232" s="792"/>
      <c r="AB232" s="792"/>
      <c r="AC232" s="792"/>
      <c r="AD232" s="792"/>
      <c r="AE232" s="792"/>
      <c r="AF232" s="792"/>
      <c r="AG232" s="792"/>
      <c r="AH232" s="792"/>
      <c r="AI232" s="792"/>
      <c r="AJ232" s="792"/>
    </row>
    <row r="233" spans="1:36" ht="17.100000000000001" hidden="1" customHeight="1">
      <c r="A233" s="103"/>
      <c r="B233" s="1885"/>
      <c r="C233" s="1886"/>
      <c r="D233" s="1887"/>
      <c r="E233" s="619"/>
      <c r="F233" s="80"/>
      <c r="G233" s="633" t="e">
        <f t="shared" si="122"/>
        <v>#DIV/0!</v>
      </c>
      <c r="H233" s="56"/>
      <c r="I233" s="56"/>
      <c r="J233" s="56"/>
      <c r="K233" s="840"/>
      <c r="L233" s="840"/>
      <c r="M233" s="840"/>
      <c r="R233" s="792"/>
      <c r="S233" s="792"/>
      <c r="T233" s="792"/>
      <c r="U233" s="792"/>
      <c r="V233" s="792"/>
      <c r="W233" s="792"/>
      <c r="X233" s="792"/>
      <c r="Y233" s="792"/>
      <c r="Z233" s="792"/>
      <c r="AA233" s="792"/>
      <c r="AB233" s="792"/>
      <c r="AC233" s="792"/>
      <c r="AD233" s="792"/>
      <c r="AE233" s="792"/>
      <c r="AF233" s="792"/>
      <c r="AG233" s="792"/>
      <c r="AH233" s="792"/>
      <c r="AI233" s="792"/>
      <c r="AJ233" s="792"/>
    </row>
    <row r="234" spans="1:36" ht="17.100000000000001" hidden="1" customHeight="1">
      <c r="A234" s="103"/>
      <c r="B234" s="1885"/>
      <c r="C234" s="1886"/>
      <c r="D234" s="1887"/>
      <c r="E234" s="619"/>
      <c r="F234" s="80"/>
      <c r="G234" s="633" t="e">
        <f t="shared" si="122"/>
        <v>#DIV/0!</v>
      </c>
      <c r="H234" s="56"/>
      <c r="I234" s="56"/>
      <c r="J234" s="56"/>
      <c r="K234" s="840"/>
      <c r="L234" s="840"/>
      <c r="M234" s="840"/>
      <c r="R234" s="792"/>
      <c r="S234" s="792"/>
      <c r="T234" s="792"/>
      <c r="U234" s="792"/>
      <c r="V234" s="792"/>
      <c r="W234" s="792"/>
      <c r="X234" s="792"/>
      <c r="Y234" s="792"/>
      <c r="Z234" s="792"/>
      <c r="AA234" s="792"/>
      <c r="AB234" s="792"/>
      <c r="AC234" s="792"/>
      <c r="AD234" s="792"/>
      <c r="AE234" s="792"/>
      <c r="AF234" s="792"/>
      <c r="AG234" s="792"/>
      <c r="AH234" s="792"/>
      <c r="AI234" s="792"/>
      <c r="AJ234" s="792"/>
    </row>
    <row r="235" spans="1:36" ht="17.100000000000001" hidden="1" customHeight="1">
      <c r="A235" s="103"/>
      <c r="B235" s="1885"/>
      <c r="C235" s="1886"/>
      <c r="D235" s="1887"/>
      <c r="E235" s="619"/>
      <c r="F235" s="80"/>
      <c r="G235" s="633" t="e">
        <f t="shared" ref="G235" si="123">H235/F235</f>
        <v>#DIV/0!</v>
      </c>
      <c r="H235" s="56"/>
      <c r="I235" s="56"/>
      <c r="J235" s="56"/>
      <c r="K235" s="840"/>
      <c r="L235" s="840"/>
      <c r="M235" s="840"/>
      <c r="R235" s="792"/>
      <c r="S235" s="792"/>
      <c r="T235" s="792"/>
      <c r="U235" s="792"/>
      <c r="V235" s="792"/>
      <c r="W235" s="792"/>
      <c r="X235" s="792"/>
      <c r="Y235" s="792"/>
      <c r="Z235" s="792"/>
      <c r="AA235" s="792"/>
      <c r="AB235" s="792"/>
      <c r="AC235" s="792"/>
      <c r="AD235" s="792"/>
      <c r="AE235" s="792"/>
      <c r="AF235" s="792"/>
      <c r="AG235" s="792"/>
      <c r="AH235" s="792"/>
      <c r="AI235" s="792"/>
      <c r="AJ235" s="792"/>
    </row>
    <row r="236" spans="1:36" ht="17.100000000000001" hidden="1" customHeight="1">
      <c r="A236" s="103"/>
      <c r="B236" s="1885"/>
      <c r="C236" s="1886"/>
      <c r="D236" s="1887"/>
      <c r="E236" s="619"/>
      <c r="F236" s="80"/>
      <c r="G236" s="633" t="e">
        <f t="shared" si="119"/>
        <v>#DIV/0!</v>
      </c>
      <c r="H236" s="56"/>
      <c r="I236" s="56"/>
      <c r="J236" s="56"/>
      <c r="K236" s="840"/>
      <c r="L236" s="840"/>
      <c r="M236" s="840"/>
      <c r="R236" s="792"/>
      <c r="S236" s="792"/>
      <c r="T236" s="792"/>
      <c r="U236" s="792"/>
      <c r="V236" s="792"/>
      <c r="W236" s="792"/>
      <c r="X236" s="792"/>
      <c r="Y236" s="792"/>
      <c r="Z236" s="792"/>
      <c r="AA236" s="792"/>
      <c r="AB236" s="792"/>
      <c r="AC236" s="792"/>
      <c r="AD236" s="792"/>
      <c r="AE236" s="792"/>
      <c r="AF236" s="792"/>
      <c r="AG236" s="792"/>
      <c r="AH236" s="792"/>
      <c r="AI236" s="792">
        <f t="shared" si="120"/>
        <v>0</v>
      </c>
      <c r="AJ236" s="792">
        <f t="shared" si="121"/>
        <v>0</v>
      </c>
    </row>
    <row r="237" spans="1:36" ht="17.100000000000001" hidden="1" customHeight="1">
      <c r="A237" s="103"/>
      <c r="B237" s="1885"/>
      <c r="C237" s="1886"/>
      <c r="D237" s="1887"/>
      <c r="E237" s="619"/>
      <c r="F237" s="80"/>
      <c r="G237" s="633" t="e">
        <f t="shared" si="119"/>
        <v>#DIV/0!</v>
      </c>
      <c r="H237" s="56"/>
      <c r="I237" s="56"/>
      <c r="J237" s="56"/>
      <c r="K237" s="840"/>
      <c r="L237" s="840"/>
      <c r="M237" s="840"/>
      <c r="R237" s="792"/>
      <c r="S237" s="792"/>
      <c r="T237" s="792"/>
      <c r="U237" s="792"/>
      <c r="V237" s="792"/>
      <c r="W237" s="792"/>
      <c r="X237" s="792"/>
      <c r="Y237" s="792"/>
      <c r="Z237" s="792"/>
      <c r="AA237" s="792"/>
      <c r="AB237" s="792"/>
      <c r="AC237" s="792"/>
      <c r="AD237" s="792"/>
      <c r="AE237" s="792"/>
      <c r="AF237" s="792"/>
      <c r="AG237" s="792"/>
      <c r="AH237" s="792"/>
      <c r="AI237" s="792">
        <f t="shared" si="120"/>
        <v>0</v>
      </c>
      <c r="AJ237" s="792">
        <f t="shared" si="121"/>
        <v>0</v>
      </c>
    </row>
    <row r="238" spans="1:36" ht="17.100000000000001" hidden="1" customHeight="1">
      <c r="A238" s="103"/>
      <c r="B238" s="1885"/>
      <c r="C238" s="1886"/>
      <c r="D238" s="1887"/>
      <c r="E238" s="619"/>
      <c r="F238" s="80"/>
      <c r="G238" s="633" t="e">
        <f t="shared" si="119"/>
        <v>#DIV/0!</v>
      </c>
      <c r="H238" s="56"/>
      <c r="I238" s="56"/>
      <c r="J238" s="56"/>
      <c r="K238" s="840"/>
      <c r="L238" s="840"/>
      <c r="M238" s="840"/>
      <c r="R238" s="792"/>
      <c r="S238" s="792"/>
      <c r="T238" s="792"/>
      <c r="U238" s="792"/>
      <c r="V238" s="792"/>
      <c r="W238" s="792"/>
      <c r="X238" s="792"/>
      <c r="Y238" s="792"/>
      <c r="Z238" s="792"/>
      <c r="AA238" s="792"/>
      <c r="AB238" s="792"/>
      <c r="AC238" s="792"/>
      <c r="AD238" s="792"/>
      <c r="AE238" s="792"/>
      <c r="AF238" s="792"/>
      <c r="AG238" s="792"/>
      <c r="AH238" s="792"/>
      <c r="AI238" s="792">
        <f t="shared" si="120"/>
        <v>0</v>
      </c>
      <c r="AJ238" s="792">
        <f t="shared" si="121"/>
        <v>0</v>
      </c>
    </row>
    <row r="239" spans="1:36" ht="17.100000000000001" hidden="1" customHeight="1">
      <c r="A239" s="103"/>
      <c r="B239" s="1885"/>
      <c r="C239" s="1886"/>
      <c r="D239" s="1887"/>
      <c r="E239" s="619"/>
      <c r="F239" s="80"/>
      <c r="G239" s="633" t="e">
        <f t="shared" si="119"/>
        <v>#DIV/0!</v>
      </c>
      <c r="H239" s="56"/>
      <c r="I239" s="56"/>
      <c r="J239" s="56"/>
      <c r="K239" s="840"/>
      <c r="L239" s="840"/>
      <c r="M239" s="840"/>
      <c r="R239" s="792"/>
      <c r="S239" s="792"/>
      <c r="T239" s="792"/>
      <c r="U239" s="792"/>
      <c r="V239" s="792"/>
      <c r="W239" s="792"/>
      <c r="X239" s="792"/>
      <c r="Y239" s="792"/>
      <c r="Z239" s="792"/>
      <c r="AA239" s="792"/>
      <c r="AB239" s="792"/>
      <c r="AC239" s="792"/>
      <c r="AD239" s="792"/>
      <c r="AE239" s="792"/>
      <c r="AF239" s="792"/>
      <c r="AG239" s="792"/>
      <c r="AH239" s="792"/>
      <c r="AI239" s="792">
        <f t="shared" si="120"/>
        <v>0</v>
      </c>
      <c r="AJ239" s="792">
        <f t="shared" si="121"/>
        <v>0</v>
      </c>
    </row>
    <row r="240" spans="1:36" ht="20.25" customHeight="1">
      <c r="A240" s="1108" t="s">
        <v>250</v>
      </c>
      <c r="B240" s="1959" t="s">
        <v>923</v>
      </c>
      <c r="C240" s="1960"/>
      <c r="D240" s="1961"/>
      <c r="E240" s="1188" t="s">
        <v>117</v>
      </c>
      <c r="F240" s="1189" t="s">
        <v>117</v>
      </c>
      <c r="G240" s="1190" t="s">
        <v>117</v>
      </c>
      <c r="H240" s="1191">
        <f>SUM(H241:H245)</f>
        <v>22683.15</v>
      </c>
      <c r="I240" s="1191">
        <f t="shared" ref="I240:J240" si="124">SUM(I241:I245)</f>
        <v>23111</v>
      </c>
      <c r="J240" s="1191">
        <f t="shared" si="124"/>
        <v>23111</v>
      </c>
      <c r="K240" s="840"/>
      <c r="L240" s="840"/>
      <c r="M240" s="840"/>
      <c r="R240" s="792"/>
      <c r="S240" s="792"/>
      <c r="T240" s="792"/>
      <c r="U240" s="792"/>
      <c r="V240" s="792"/>
      <c r="W240" s="792"/>
      <c r="X240" s="792"/>
      <c r="Y240" s="792"/>
      <c r="Z240" s="792"/>
      <c r="AA240" s="792"/>
      <c r="AB240" s="792"/>
      <c r="AC240" s="792"/>
      <c r="AD240" s="792"/>
      <c r="AE240" s="792"/>
      <c r="AF240" s="792"/>
      <c r="AG240" s="792"/>
      <c r="AH240" s="792"/>
      <c r="AI240" s="792">
        <f t="shared" si="120"/>
        <v>0</v>
      </c>
      <c r="AJ240" s="792">
        <f t="shared" si="121"/>
        <v>22683.15</v>
      </c>
    </row>
    <row r="241" spans="1:36" ht="17.100000000000001" customHeight="1">
      <c r="A241" s="103"/>
      <c r="B241" s="1870" t="s">
        <v>823</v>
      </c>
      <c r="C241" s="1871"/>
      <c r="D241" s="1872"/>
      <c r="E241" s="1192" t="s">
        <v>96</v>
      </c>
      <c r="F241" s="80">
        <v>69</v>
      </c>
      <c r="G241" s="633">
        <f t="shared" si="119"/>
        <v>328.74130434782609</v>
      </c>
      <c r="H241" s="56">
        <f>23111-427.85</f>
        <v>22683.15</v>
      </c>
      <c r="I241" s="56">
        <v>23111</v>
      </c>
      <c r="J241" s="56">
        <v>23111</v>
      </c>
      <c r="K241" s="840"/>
      <c r="L241" s="840"/>
      <c r="M241" s="840"/>
      <c r="R241" s="792"/>
      <c r="S241" s="792"/>
      <c r="T241" s="792"/>
      <c r="U241" s="792"/>
      <c r="V241" s="792"/>
      <c r="W241" s="792"/>
      <c r="X241" s="792"/>
      <c r="Y241" s="792"/>
      <c r="Z241" s="792"/>
      <c r="AA241" s="792"/>
      <c r="AB241" s="792"/>
      <c r="AC241" s="792"/>
      <c r="AD241" s="792"/>
      <c r="AE241" s="792"/>
      <c r="AF241" s="792"/>
      <c r="AG241" s="792"/>
      <c r="AH241" s="792"/>
      <c r="AI241" s="792">
        <f t="shared" si="120"/>
        <v>0</v>
      </c>
      <c r="AJ241" s="792">
        <f t="shared" si="121"/>
        <v>22683.15</v>
      </c>
    </row>
    <row r="242" spans="1:36" ht="17.100000000000001" customHeight="1">
      <c r="A242" s="103"/>
      <c r="B242" s="1870" t="s">
        <v>824</v>
      </c>
      <c r="C242" s="1871"/>
      <c r="D242" s="1872"/>
      <c r="E242" s="1192" t="s">
        <v>826</v>
      </c>
      <c r="F242" s="1263"/>
      <c r="G242" s="633" t="e">
        <f t="shared" ref="G242" si="125">H242/F242</f>
        <v>#DIV/0!</v>
      </c>
      <c r="H242" s="56"/>
      <c r="I242" s="56"/>
      <c r="J242" s="56"/>
      <c r="K242" s="840"/>
      <c r="L242" s="840"/>
      <c r="M242" s="840"/>
      <c r="R242" s="792"/>
      <c r="S242" s="792"/>
      <c r="T242" s="792"/>
      <c r="U242" s="792"/>
      <c r="V242" s="792"/>
      <c r="W242" s="792"/>
      <c r="X242" s="792"/>
      <c r="Y242" s="792"/>
      <c r="Z242" s="792"/>
      <c r="AA242" s="792"/>
      <c r="AB242" s="792"/>
      <c r="AC242" s="792"/>
      <c r="AD242" s="792"/>
      <c r="AE242" s="792"/>
      <c r="AF242" s="792"/>
      <c r="AG242" s="792"/>
      <c r="AH242" s="792"/>
      <c r="AI242" s="792"/>
      <c r="AJ242" s="792"/>
    </row>
    <row r="243" spans="1:36" ht="17.100000000000001" customHeight="1">
      <c r="A243" s="103"/>
      <c r="B243" s="1870" t="s">
        <v>825</v>
      </c>
      <c r="C243" s="1871"/>
      <c r="D243" s="1872"/>
      <c r="E243" s="1192" t="s">
        <v>826</v>
      </c>
      <c r="F243" s="1263"/>
      <c r="G243" s="633" t="e">
        <f t="shared" si="119"/>
        <v>#DIV/0!</v>
      </c>
      <c r="H243" s="56"/>
      <c r="I243" s="56"/>
      <c r="J243" s="56"/>
      <c r="K243" s="840"/>
      <c r="L243" s="840"/>
      <c r="M243" s="840"/>
      <c r="R243" s="792"/>
      <c r="S243" s="792"/>
      <c r="T243" s="792"/>
      <c r="U243" s="792"/>
      <c r="V243" s="792"/>
      <c r="W243" s="792"/>
      <c r="X243" s="792"/>
      <c r="Y243" s="792"/>
      <c r="Z243" s="792"/>
      <c r="AA243" s="792"/>
      <c r="AB243" s="792"/>
      <c r="AC243" s="792"/>
      <c r="AD243" s="792"/>
      <c r="AE243" s="792"/>
      <c r="AF243" s="792"/>
      <c r="AG243" s="792"/>
      <c r="AH243" s="792"/>
      <c r="AI243" s="792">
        <f t="shared" si="120"/>
        <v>0</v>
      </c>
      <c r="AJ243" s="792">
        <f t="shared" si="121"/>
        <v>0</v>
      </c>
    </row>
    <row r="244" spans="1:36" ht="17.100000000000001" customHeight="1">
      <c r="A244" s="1290"/>
      <c r="B244" s="1870" t="s">
        <v>825</v>
      </c>
      <c r="C244" s="1871"/>
      <c r="D244" s="1872"/>
      <c r="E244" s="1192" t="s">
        <v>95</v>
      </c>
      <c r="F244" s="80"/>
      <c r="G244" s="633" t="e">
        <f t="shared" si="119"/>
        <v>#DIV/0!</v>
      </c>
      <c r="H244" s="56"/>
      <c r="I244" s="56"/>
      <c r="J244" s="56"/>
      <c r="K244" s="840"/>
      <c r="L244" s="840"/>
      <c r="M244" s="840"/>
      <c r="R244" s="792"/>
      <c r="S244" s="792"/>
      <c r="T244" s="792"/>
      <c r="U244" s="792"/>
      <c r="V244" s="792"/>
      <c r="W244" s="792"/>
      <c r="X244" s="792"/>
      <c r="Y244" s="792"/>
      <c r="Z244" s="792"/>
      <c r="AA244" s="792"/>
      <c r="AB244" s="792"/>
      <c r="AC244" s="792"/>
      <c r="AD244" s="792"/>
      <c r="AE244" s="792"/>
      <c r="AF244" s="792"/>
      <c r="AG244" s="792"/>
      <c r="AH244" s="792"/>
      <c r="AI244" s="792"/>
      <c r="AJ244" s="792"/>
    </row>
    <row r="245" spans="1:36" ht="17.100000000000001" customHeight="1">
      <c r="A245" s="103"/>
      <c r="B245" s="1870" t="s">
        <v>922</v>
      </c>
      <c r="C245" s="1871"/>
      <c r="D245" s="1872"/>
      <c r="E245" s="1192" t="s">
        <v>95</v>
      </c>
      <c r="F245" s="80"/>
      <c r="G245" s="633" t="e">
        <f t="shared" ref="G245" si="126">H245/F245</f>
        <v>#DIV/0!</v>
      </c>
      <c r="H245" s="56"/>
      <c r="I245" s="56"/>
      <c r="J245" s="56"/>
      <c r="K245" s="840"/>
      <c r="L245" s="840"/>
      <c r="M245" s="840"/>
      <c r="R245" s="792"/>
      <c r="S245" s="792"/>
      <c r="T245" s="792"/>
      <c r="U245" s="792"/>
      <c r="V245" s="792"/>
      <c r="W245" s="792"/>
      <c r="X245" s="792"/>
      <c r="Y245" s="792"/>
      <c r="Z245" s="792"/>
      <c r="AA245" s="792"/>
      <c r="AB245" s="792"/>
      <c r="AC245" s="792"/>
      <c r="AD245" s="792"/>
      <c r="AE245" s="792"/>
      <c r="AF245" s="792"/>
      <c r="AG245" s="792"/>
      <c r="AH245" s="792"/>
      <c r="AI245" s="792"/>
      <c r="AJ245" s="792"/>
    </row>
    <row r="246" spans="1:36" ht="32.1" customHeight="1">
      <c r="A246" s="115">
        <v>2</v>
      </c>
      <c r="B246" s="2209" t="s">
        <v>539</v>
      </c>
      <c r="C246" s="2210"/>
      <c r="D246" s="2211"/>
      <c r="E246" s="1378" t="s">
        <v>921</v>
      </c>
      <c r="F246" s="1279"/>
      <c r="G246" s="1280" t="e">
        <f>H246/F246/12</f>
        <v>#DIV/0!</v>
      </c>
      <c r="H246" s="1035">
        <v>54167</v>
      </c>
      <c r="I246" s="1035">
        <v>54167</v>
      </c>
      <c r="J246" s="1035">
        <v>54167</v>
      </c>
      <c r="K246" s="840"/>
      <c r="L246" s="840"/>
      <c r="M246" s="840"/>
      <c r="R246" s="792"/>
      <c r="S246" s="792"/>
      <c r="T246" s="792"/>
      <c r="U246" s="792"/>
      <c r="V246" s="792"/>
      <c r="W246" s="792"/>
      <c r="X246" s="792"/>
      <c r="Y246" s="792"/>
      <c r="Z246" s="792"/>
      <c r="AA246" s="792"/>
      <c r="AB246" s="792"/>
      <c r="AC246" s="792"/>
      <c r="AD246" s="792"/>
      <c r="AE246" s="792"/>
      <c r="AF246" s="792"/>
      <c r="AG246" s="792"/>
      <c r="AH246" s="792"/>
      <c r="AI246" s="792">
        <f t="shared" si="120"/>
        <v>0</v>
      </c>
      <c r="AJ246" s="792">
        <f t="shared" si="121"/>
        <v>54167</v>
      </c>
    </row>
    <row r="247" spans="1:36" ht="18" customHeight="1">
      <c r="A247" s="98">
        <v>3</v>
      </c>
      <c r="B247" s="1891" t="s">
        <v>134</v>
      </c>
      <c r="C247" s="1892"/>
      <c r="D247" s="1893"/>
      <c r="E247" s="99" t="s">
        <v>117</v>
      </c>
      <c r="F247" s="100" t="s">
        <v>117</v>
      </c>
      <c r="G247" s="101" t="s">
        <v>117</v>
      </c>
      <c r="H247" s="102">
        <f>SUM(H248:H256)</f>
        <v>120000</v>
      </c>
      <c r="I247" s="102">
        <f t="shared" ref="I247:J247" si="127">SUM(I248:I256)</f>
        <v>200000</v>
      </c>
      <c r="J247" s="102">
        <f t="shared" si="127"/>
        <v>200000</v>
      </c>
      <c r="K247" s="840"/>
      <c r="L247" s="840"/>
      <c r="M247" s="840"/>
      <c r="R247" s="792"/>
      <c r="S247" s="792"/>
      <c r="T247" s="792"/>
      <c r="U247" s="792"/>
      <c r="V247" s="792"/>
      <c r="W247" s="792"/>
      <c r="X247" s="792"/>
      <c r="Y247" s="792"/>
      <c r="Z247" s="792"/>
      <c r="AA247" s="792"/>
      <c r="AB247" s="792"/>
      <c r="AC247" s="792"/>
      <c r="AD247" s="792"/>
      <c r="AE247" s="792"/>
      <c r="AF247" s="792"/>
      <c r="AG247" s="792"/>
      <c r="AH247" s="792"/>
      <c r="AI247" s="792">
        <f t="shared" si="120"/>
        <v>0</v>
      </c>
      <c r="AJ247" s="792">
        <f t="shared" si="121"/>
        <v>120000</v>
      </c>
    </row>
    <row r="248" spans="1:36" ht="17.100000000000001" customHeight="1">
      <c r="A248" s="103"/>
      <c r="B248" s="1932" t="s">
        <v>1082</v>
      </c>
      <c r="C248" s="1933"/>
      <c r="D248" s="1934"/>
      <c r="E248" s="622" t="s">
        <v>186</v>
      </c>
      <c r="F248" s="60">
        <v>1</v>
      </c>
      <c r="G248" s="97">
        <f>H248/F248</f>
        <v>99000</v>
      </c>
      <c r="H248" s="56">
        <v>99000</v>
      </c>
      <c r="I248" s="56">
        <v>200000</v>
      </c>
      <c r="J248" s="56">
        <v>200000</v>
      </c>
      <c r="K248" s="840"/>
      <c r="L248" s="840"/>
      <c r="M248" s="840"/>
      <c r="R248" s="792"/>
      <c r="S248" s="792"/>
      <c r="T248" s="792"/>
      <c r="U248" s="792"/>
      <c r="V248" s="792"/>
      <c r="W248" s="792"/>
      <c r="X248" s="792"/>
      <c r="Y248" s="792"/>
      <c r="Z248" s="792"/>
      <c r="AA248" s="792"/>
      <c r="AB248" s="792"/>
      <c r="AC248" s="792"/>
      <c r="AD248" s="792"/>
      <c r="AE248" s="792"/>
      <c r="AF248" s="792"/>
      <c r="AG248" s="792"/>
      <c r="AH248" s="792"/>
      <c r="AI248" s="792">
        <f t="shared" si="120"/>
        <v>0</v>
      </c>
      <c r="AJ248" s="792">
        <f t="shared" si="121"/>
        <v>99000</v>
      </c>
    </row>
    <row r="249" spans="1:36" ht="17.100000000000001" customHeight="1">
      <c r="A249" s="103"/>
      <c r="B249" s="1932" t="s">
        <v>1083</v>
      </c>
      <c r="C249" s="1933"/>
      <c r="D249" s="1934"/>
      <c r="E249" s="622" t="s">
        <v>186</v>
      </c>
      <c r="F249" s="60">
        <v>1</v>
      </c>
      <c r="G249" s="97">
        <f t="shared" ref="G249:G254" si="128">H249/F249</f>
        <v>21000</v>
      </c>
      <c r="H249" s="56">
        <v>21000</v>
      </c>
      <c r="I249" s="56"/>
      <c r="J249" s="56"/>
      <c r="K249" s="840"/>
      <c r="L249" s="840"/>
      <c r="M249" s="840"/>
      <c r="R249" s="792"/>
      <c r="S249" s="792"/>
      <c r="T249" s="792"/>
      <c r="U249" s="792"/>
      <c r="V249" s="792"/>
      <c r="W249" s="792"/>
      <c r="X249" s="792"/>
      <c r="Y249" s="792"/>
      <c r="Z249" s="792"/>
      <c r="AA249" s="792"/>
      <c r="AB249" s="792"/>
      <c r="AC249" s="792"/>
      <c r="AD249" s="792"/>
      <c r="AE249" s="792"/>
      <c r="AF249" s="792"/>
      <c r="AG249" s="792"/>
      <c r="AH249" s="792"/>
      <c r="AI249" s="792">
        <f t="shared" si="120"/>
        <v>0</v>
      </c>
      <c r="AJ249" s="792">
        <f t="shared" si="121"/>
        <v>21000</v>
      </c>
    </row>
    <row r="250" spans="1:36" ht="17.100000000000001" hidden="1" customHeight="1">
      <c r="A250" s="103"/>
      <c r="B250" s="1727"/>
      <c r="C250" s="1728"/>
      <c r="D250" s="1729"/>
      <c r="E250" s="218" t="s">
        <v>186</v>
      </c>
      <c r="F250" s="60"/>
      <c r="G250" s="97" t="e">
        <f t="shared" si="128"/>
        <v>#DIV/0!</v>
      </c>
      <c r="H250" s="56"/>
      <c r="I250" s="56"/>
      <c r="J250" s="56"/>
      <c r="K250" s="840"/>
      <c r="L250" s="840"/>
      <c r="M250" s="840"/>
      <c r="R250" s="792"/>
      <c r="S250" s="792"/>
      <c r="T250" s="792"/>
      <c r="U250" s="792"/>
      <c r="V250" s="792"/>
      <c r="W250" s="792"/>
      <c r="X250" s="792"/>
      <c r="Y250" s="792"/>
      <c r="Z250" s="792"/>
      <c r="AA250" s="792"/>
      <c r="AB250" s="792"/>
      <c r="AC250" s="792"/>
      <c r="AD250" s="792"/>
      <c r="AE250" s="792"/>
      <c r="AF250" s="792"/>
      <c r="AG250" s="792"/>
      <c r="AH250" s="792"/>
      <c r="AI250" s="792">
        <f t="shared" si="120"/>
        <v>0</v>
      </c>
      <c r="AJ250" s="792">
        <f t="shared" si="121"/>
        <v>0</v>
      </c>
    </row>
    <row r="251" spans="1:36" ht="17.100000000000001" hidden="1" customHeight="1">
      <c r="A251" s="103"/>
      <c r="B251" s="1727"/>
      <c r="C251" s="1728"/>
      <c r="D251" s="1729"/>
      <c r="E251" s="218" t="s">
        <v>186</v>
      </c>
      <c r="F251" s="60"/>
      <c r="G251" s="97" t="e">
        <f t="shared" si="128"/>
        <v>#DIV/0!</v>
      </c>
      <c r="H251" s="56"/>
      <c r="I251" s="56"/>
      <c r="J251" s="56"/>
      <c r="K251" s="840"/>
      <c r="L251" s="840"/>
      <c r="M251" s="840"/>
      <c r="R251" s="792"/>
      <c r="S251" s="792"/>
      <c r="T251" s="792"/>
      <c r="U251" s="792"/>
      <c r="V251" s="792"/>
      <c r="W251" s="792"/>
      <c r="X251" s="792"/>
      <c r="Y251" s="792"/>
      <c r="Z251" s="792"/>
      <c r="AA251" s="792"/>
      <c r="AB251" s="792"/>
      <c r="AC251" s="792"/>
      <c r="AD251" s="792"/>
      <c r="AE251" s="792"/>
      <c r="AF251" s="792"/>
      <c r="AG251" s="792"/>
      <c r="AH251" s="792"/>
      <c r="AI251" s="792">
        <f t="shared" si="120"/>
        <v>0</v>
      </c>
      <c r="AJ251" s="792">
        <f t="shared" si="121"/>
        <v>0</v>
      </c>
    </row>
    <row r="252" spans="1:36" ht="17.100000000000001" hidden="1" customHeight="1">
      <c r="A252" s="103"/>
      <c r="B252" s="1727"/>
      <c r="C252" s="1728"/>
      <c r="D252" s="1729"/>
      <c r="E252" s="218" t="s">
        <v>186</v>
      </c>
      <c r="F252" s="60"/>
      <c r="G252" s="97" t="e">
        <f t="shared" si="128"/>
        <v>#DIV/0!</v>
      </c>
      <c r="H252" s="56"/>
      <c r="I252" s="56"/>
      <c r="J252" s="56"/>
      <c r="K252" s="840"/>
      <c r="L252" s="840"/>
      <c r="M252" s="840"/>
      <c r="R252" s="792"/>
      <c r="S252" s="792"/>
      <c r="T252" s="792"/>
      <c r="U252" s="792"/>
      <c r="V252" s="792"/>
      <c r="W252" s="792"/>
      <c r="X252" s="792"/>
      <c r="Y252" s="792"/>
      <c r="Z252" s="792"/>
      <c r="AA252" s="792"/>
      <c r="AB252" s="792"/>
      <c r="AC252" s="792"/>
      <c r="AD252" s="792"/>
      <c r="AE252" s="792"/>
      <c r="AF252" s="792"/>
      <c r="AG252" s="792"/>
      <c r="AH252" s="792"/>
      <c r="AI252" s="792">
        <f t="shared" si="120"/>
        <v>0</v>
      </c>
      <c r="AJ252" s="792">
        <f t="shared" si="121"/>
        <v>0</v>
      </c>
    </row>
    <row r="253" spans="1:36" ht="17.100000000000001" hidden="1" customHeight="1">
      <c r="A253" s="103"/>
      <c r="B253" s="1727"/>
      <c r="C253" s="1728"/>
      <c r="D253" s="1729"/>
      <c r="E253" s="218" t="s">
        <v>186</v>
      </c>
      <c r="F253" s="60"/>
      <c r="G253" s="97" t="e">
        <f t="shared" si="128"/>
        <v>#DIV/0!</v>
      </c>
      <c r="H253" s="56"/>
      <c r="I253" s="56"/>
      <c r="J253" s="56"/>
      <c r="K253" s="840"/>
      <c r="L253" s="840"/>
      <c r="M253" s="840"/>
      <c r="R253" s="792"/>
      <c r="S253" s="792"/>
      <c r="T253" s="792"/>
      <c r="U253" s="792"/>
      <c r="V253" s="792"/>
      <c r="W253" s="792"/>
      <c r="X253" s="792"/>
      <c r="Y253" s="792"/>
      <c r="Z253" s="792"/>
      <c r="AA253" s="792"/>
      <c r="AB253" s="792"/>
      <c r="AC253" s="792"/>
      <c r="AD253" s="792"/>
      <c r="AE253" s="792"/>
      <c r="AF253" s="792"/>
      <c r="AG253" s="792"/>
      <c r="AH253" s="792"/>
      <c r="AI253" s="792">
        <f t="shared" si="120"/>
        <v>0</v>
      </c>
      <c r="AJ253" s="792">
        <f t="shared" si="121"/>
        <v>0</v>
      </c>
    </row>
    <row r="254" spans="1:36" ht="17.100000000000001" hidden="1" customHeight="1">
      <c r="A254" s="103"/>
      <c r="B254" s="1727"/>
      <c r="C254" s="1728"/>
      <c r="D254" s="1729"/>
      <c r="E254" s="218" t="s">
        <v>186</v>
      </c>
      <c r="F254" s="60"/>
      <c r="G254" s="97" t="e">
        <f t="shared" si="128"/>
        <v>#DIV/0!</v>
      </c>
      <c r="H254" s="56"/>
      <c r="I254" s="56"/>
      <c r="J254" s="56"/>
      <c r="K254" s="840"/>
      <c r="L254" s="840"/>
      <c r="M254" s="840"/>
      <c r="R254" s="792"/>
      <c r="S254" s="792"/>
      <c r="T254" s="792"/>
      <c r="U254" s="792"/>
      <c r="V254" s="792"/>
      <c r="W254" s="792"/>
      <c r="X254" s="792"/>
      <c r="Y254" s="792"/>
      <c r="Z254" s="792"/>
      <c r="AA254" s="792"/>
      <c r="AB254" s="792"/>
      <c r="AC254" s="792"/>
      <c r="AD254" s="792"/>
      <c r="AE254" s="792"/>
      <c r="AF254" s="792"/>
      <c r="AG254" s="792"/>
      <c r="AH254" s="792"/>
      <c r="AI254" s="792">
        <f t="shared" si="120"/>
        <v>0</v>
      </c>
      <c r="AJ254" s="792">
        <f t="shared" si="121"/>
        <v>0</v>
      </c>
    </row>
    <row r="255" spans="1:36" ht="17.100000000000001" hidden="1" customHeight="1">
      <c r="A255" s="103"/>
      <c r="B255" s="1727"/>
      <c r="C255" s="1728"/>
      <c r="D255" s="1729"/>
      <c r="E255" s="218" t="s">
        <v>92</v>
      </c>
      <c r="F255" s="60"/>
      <c r="G255" s="97" t="e">
        <f>H255/F255</f>
        <v>#DIV/0!</v>
      </c>
      <c r="H255" s="56"/>
      <c r="I255" s="56"/>
      <c r="J255" s="56"/>
      <c r="K255" s="840"/>
      <c r="L255" s="840"/>
      <c r="M255" s="840"/>
      <c r="R255" s="792"/>
      <c r="S255" s="792"/>
      <c r="T255" s="792"/>
      <c r="U255" s="792"/>
      <c r="V255" s="792"/>
      <c r="W255" s="792"/>
      <c r="X255" s="792"/>
      <c r="Y255" s="792"/>
      <c r="Z255" s="792"/>
      <c r="AA255" s="792"/>
      <c r="AB255" s="792"/>
      <c r="AC255" s="792"/>
      <c r="AD255" s="792"/>
      <c r="AE255" s="792"/>
      <c r="AF255" s="792"/>
      <c r="AG255" s="792"/>
      <c r="AH255" s="792"/>
      <c r="AI255" s="792">
        <f t="shared" si="120"/>
        <v>0</v>
      </c>
      <c r="AJ255" s="792">
        <f t="shared" si="121"/>
        <v>0</v>
      </c>
    </row>
    <row r="256" spans="1:36" ht="17.100000000000001" hidden="1" customHeight="1">
      <c r="A256" s="103"/>
      <c r="B256" s="1727"/>
      <c r="C256" s="1728"/>
      <c r="D256" s="1729"/>
      <c r="E256" s="218" t="s">
        <v>96</v>
      </c>
      <c r="F256" s="60"/>
      <c r="G256" s="97" t="e">
        <f>H256/F256</f>
        <v>#DIV/0!</v>
      </c>
      <c r="H256" s="56"/>
      <c r="I256" s="56"/>
      <c r="J256" s="56"/>
      <c r="K256" s="840"/>
      <c r="L256" s="840"/>
      <c r="M256" s="840"/>
      <c r="R256" s="792"/>
      <c r="S256" s="792"/>
      <c r="T256" s="792"/>
      <c r="U256" s="792"/>
      <c r="V256" s="792"/>
      <c r="W256" s="792"/>
      <c r="X256" s="792"/>
      <c r="Y256" s="792"/>
      <c r="Z256" s="792"/>
      <c r="AA256" s="792"/>
      <c r="AB256" s="792"/>
      <c r="AC256" s="792"/>
      <c r="AD256" s="792"/>
      <c r="AE256" s="792"/>
      <c r="AF256" s="792"/>
      <c r="AG256" s="792"/>
      <c r="AH256" s="792"/>
      <c r="AI256" s="792">
        <f t="shared" si="120"/>
        <v>0</v>
      </c>
      <c r="AJ256" s="792">
        <f t="shared" si="121"/>
        <v>0</v>
      </c>
    </row>
    <row r="257" spans="1:36" ht="39" customHeight="1">
      <c r="A257" s="98">
        <v>4</v>
      </c>
      <c r="B257" s="2116" t="s">
        <v>929</v>
      </c>
      <c r="C257" s="2117"/>
      <c r="D257" s="2118"/>
      <c r="E257" s="99" t="s">
        <v>117</v>
      </c>
      <c r="F257" s="100" t="s">
        <v>117</v>
      </c>
      <c r="G257" s="101" t="s">
        <v>117</v>
      </c>
      <c r="H257" s="102">
        <f>SUM(H258:H266)</f>
        <v>40416.800000000003</v>
      </c>
      <c r="I257" s="102">
        <f>SUM(I258:I266)</f>
        <v>64186</v>
      </c>
      <c r="J257" s="102">
        <f t="shared" ref="J257" si="129">SUM(J258:J266)</f>
        <v>64186</v>
      </c>
      <c r="K257" s="840"/>
      <c r="L257" s="840"/>
      <c r="M257" s="840"/>
      <c r="R257" s="792"/>
      <c r="S257" s="792"/>
      <c r="T257" s="792"/>
      <c r="U257" s="792"/>
      <c r="V257" s="792"/>
      <c r="W257" s="792"/>
      <c r="X257" s="792"/>
      <c r="Y257" s="792"/>
      <c r="Z257" s="792"/>
      <c r="AA257" s="792"/>
      <c r="AB257" s="792"/>
      <c r="AC257" s="792"/>
      <c r="AD257" s="792"/>
      <c r="AE257" s="792"/>
      <c r="AF257" s="792"/>
      <c r="AG257" s="792"/>
      <c r="AH257" s="792"/>
      <c r="AI257" s="792">
        <f t="shared" si="120"/>
        <v>0</v>
      </c>
      <c r="AJ257" s="792">
        <f t="shared" si="121"/>
        <v>40416.800000000003</v>
      </c>
    </row>
    <row r="258" spans="1:36" s="77" customFormat="1" ht="17.100000000000001" customHeight="1">
      <c r="A258" s="116"/>
      <c r="B258" s="1900" t="s">
        <v>137</v>
      </c>
      <c r="C258" s="1901"/>
      <c r="D258" s="1902"/>
      <c r="E258" s="75" t="s">
        <v>96</v>
      </c>
      <c r="F258" s="76">
        <v>2</v>
      </c>
      <c r="G258" s="97">
        <f>H258/F258</f>
        <v>4208.3999999999996</v>
      </c>
      <c r="H258" s="56">
        <f>10906-2489.2</f>
        <v>8416.7999999999993</v>
      </c>
      <c r="I258" s="56">
        <v>10906</v>
      </c>
      <c r="J258" s="56">
        <v>10906</v>
      </c>
      <c r="K258" s="1187"/>
      <c r="L258" s="1187"/>
      <c r="M258" s="1187"/>
      <c r="R258" s="792"/>
      <c r="S258" s="792"/>
      <c r="T258" s="792"/>
      <c r="U258" s="792"/>
      <c r="V258" s="792"/>
      <c r="W258" s="792"/>
      <c r="X258" s="792"/>
      <c r="Y258" s="792"/>
      <c r="Z258" s="792"/>
      <c r="AA258" s="792"/>
      <c r="AB258" s="792"/>
      <c r="AC258" s="792"/>
      <c r="AD258" s="792"/>
      <c r="AE258" s="792"/>
      <c r="AF258" s="792"/>
      <c r="AG258" s="792"/>
      <c r="AH258" s="792"/>
      <c r="AI258" s="792">
        <f t="shared" si="120"/>
        <v>0</v>
      </c>
      <c r="AJ258" s="792">
        <f t="shared" si="121"/>
        <v>8416.7999999999993</v>
      </c>
    </row>
    <row r="259" spans="1:36" s="77" customFormat="1" ht="17.100000000000001" customHeight="1">
      <c r="A259" s="116"/>
      <c r="B259" s="1900" t="s">
        <v>187</v>
      </c>
      <c r="C259" s="1901"/>
      <c r="D259" s="1902"/>
      <c r="E259" s="75" t="s">
        <v>96</v>
      </c>
      <c r="F259" s="76"/>
      <c r="G259" s="97" t="e">
        <f t="shared" ref="G259:G273" si="130">H259/F259</f>
        <v>#DIV/0!</v>
      </c>
      <c r="H259" s="56"/>
      <c r="I259" s="56"/>
      <c r="J259" s="56"/>
      <c r="K259" s="1187"/>
      <c r="L259" s="1187"/>
      <c r="M259" s="1187"/>
      <c r="R259" s="792"/>
      <c r="S259" s="792"/>
      <c r="T259" s="792"/>
      <c r="U259" s="792"/>
      <c r="V259" s="792"/>
      <c r="W259" s="792"/>
      <c r="X259" s="792"/>
      <c r="Y259" s="792"/>
      <c r="Z259" s="792"/>
      <c r="AA259" s="792"/>
      <c r="AB259" s="792"/>
      <c r="AC259" s="792"/>
      <c r="AD259" s="792"/>
      <c r="AE259" s="792"/>
      <c r="AF259" s="792"/>
      <c r="AG259" s="792"/>
      <c r="AH259" s="792"/>
      <c r="AI259" s="792">
        <f t="shared" si="120"/>
        <v>0</v>
      </c>
      <c r="AJ259" s="792">
        <f t="shared" si="121"/>
        <v>0</v>
      </c>
    </row>
    <row r="260" spans="1:36" s="77" customFormat="1" ht="17.100000000000001" customHeight="1">
      <c r="A260" s="116"/>
      <c r="B260" s="1900" t="s">
        <v>874</v>
      </c>
      <c r="C260" s="1901"/>
      <c r="D260" s="1902"/>
      <c r="E260" s="75" t="s">
        <v>95</v>
      </c>
      <c r="F260" s="76">
        <v>3</v>
      </c>
      <c r="G260" s="97">
        <f t="shared" si="130"/>
        <v>6666.666666666667</v>
      </c>
      <c r="H260" s="56">
        <v>20000</v>
      </c>
      <c r="I260" s="56">
        <v>20000</v>
      </c>
      <c r="J260" s="56">
        <v>20000</v>
      </c>
      <c r="K260" s="1187"/>
      <c r="L260" s="1187"/>
      <c r="M260" s="1187"/>
      <c r="R260" s="792"/>
      <c r="S260" s="792"/>
      <c r="T260" s="792"/>
      <c r="U260" s="792"/>
      <c r="V260" s="792"/>
      <c r="W260" s="792"/>
      <c r="X260" s="792"/>
      <c r="Y260" s="792"/>
      <c r="Z260" s="792"/>
      <c r="AA260" s="792"/>
      <c r="AB260" s="792"/>
      <c r="AC260" s="792"/>
      <c r="AD260" s="792"/>
      <c r="AE260" s="792"/>
      <c r="AF260" s="792"/>
      <c r="AG260" s="792"/>
      <c r="AH260" s="792"/>
      <c r="AI260" s="792">
        <f t="shared" si="120"/>
        <v>0</v>
      </c>
      <c r="AJ260" s="792">
        <f t="shared" si="121"/>
        <v>20000</v>
      </c>
    </row>
    <row r="261" spans="1:36" s="77" customFormat="1" ht="17.100000000000001" customHeight="1">
      <c r="A261" s="116"/>
      <c r="B261" s="1900" t="s">
        <v>875</v>
      </c>
      <c r="C261" s="1901"/>
      <c r="D261" s="1902"/>
      <c r="E261" s="75" t="s">
        <v>95</v>
      </c>
      <c r="F261" s="76"/>
      <c r="G261" s="97" t="e">
        <f t="shared" si="130"/>
        <v>#DIV/0!</v>
      </c>
      <c r="H261" s="56"/>
      <c r="I261" s="56"/>
      <c r="J261" s="56"/>
      <c r="K261" s="1187"/>
      <c r="L261" s="1187"/>
      <c r="M261" s="1187"/>
      <c r="R261" s="792"/>
      <c r="S261" s="792"/>
      <c r="T261" s="792"/>
      <c r="U261" s="792"/>
      <c r="V261" s="792"/>
      <c r="W261" s="792"/>
      <c r="X261" s="792"/>
      <c r="Y261" s="792"/>
      <c r="Z261" s="792"/>
      <c r="AA261" s="792"/>
      <c r="AB261" s="792"/>
      <c r="AC261" s="792"/>
      <c r="AD261" s="792"/>
      <c r="AE261" s="792"/>
      <c r="AF261" s="792"/>
      <c r="AG261" s="792"/>
      <c r="AH261" s="792"/>
      <c r="AI261" s="792">
        <f t="shared" si="120"/>
        <v>0</v>
      </c>
      <c r="AJ261" s="792">
        <f t="shared" si="121"/>
        <v>0</v>
      </c>
    </row>
    <row r="262" spans="1:36" s="77" customFormat="1" ht="17.100000000000001" customHeight="1">
      <c r="A262" s="116"/>
      <c r="B262" s="1867" t="s">
        <v>1084</v>
      </c>
      <c r="C262" s="1868"/>
      <c r="D262" s="1869"/>
      <c r="E262" s="75" t="s">
        <v>96</v>
      </c>
      <c r="F262" s="76">
        <v>2</v>
      </c>
      <c r="G262" s="97">
        <f t="shared" si="130"/>
        <v>6000</v>
      </c>
      <c r="H262" s="56">
        <f>33280-21280</f>
        <v>12000</v>
      </c>
      <c r="I262" s="56">
        <v>33280</v>
      </c>
      <c r="J262" s="56">
        <v>33280</v>
      </c>
      <c r="K262" s="1187"/>
      <c r="L262" s="1187"/>
      <c r="M262" s="1187"/>
      <c r="R262" s="792"/>
      <c r="S262" s="792"/>
      <c r="T262" s="792"/>
      <c r="U262" s="792"/>
      <c r="V262" s="792"/>
      <c r="W262" s="792"/>
      <c r="X262" s="792"/>
      <c r="Y262" s="792"/>
      <c r="Z262" s="792"/>
      <c r="AA262" s="792"/>
      <c r="AB262" s="792"/>
      <c r="AC262" s="792"/>
      <c r="AD262" s="792"/>
      <c r="AE262" s="792"/>
      <c r="AF262" s="792"/>
      <c r="AG262" s="792"/>
      <c r="AH262" s="792"/>
      <c r="AI262" s="792">
        <f t="shared" si="120"/>
        <v>0</v>
      </c>
      <c r="AJ262" s="792">
        <f t="shared" si="121"/>
        <v>12000</v>
      </c>
    </row>
    <row r="263" spans="1:36" s="77" customFormat="1" ht="17.100000000000001" hidden="1" customHeight="1">
      <c r="A263" s="116"/>
      <c r="B263" s="1867"/>
      <c r="C263" s="1868"/>
      <c r="D263" s="1869"/>
      <c r="E263" s="75" t="s">
        <v>96</v>
      </c>
      <c r="F263" s="76"/>
      <c r="G263" s="97" t="e">
        <f t="shared" si="130"/>
        <v>#DIV/0!</v>
      </c>
      <c r="H263" s="56"/>
      <c r="I263" s="56"/>
      <c r="J263" s="56"/>
      <c r="K263" s="1187"/>
      <c r="L263" s="1187"/>
      <c r="M263" s="1187"/>
      <c r="R263" s="792"/>
      <c r="S263" s="792"/>
      <c r="T263" s="792"/>
      <c r="U263" s="792"/>
      <c r="V263" s="792"/>
      <c r="W263" s="792"/>
      <c r="X263" s="792"/>
      <c r="Y263" s="792"/>
      <c r="Z263" s="792"/>
      <c r="AA263" s="792"/>
      <c r="AB263" s="792"/>
      <c r="AC263" s="792"/>
      <c r="AD263" s="792"/>
      <c r="AE263" s="792"/>
      <c r="AF263" s="792"/>
      <c r="AG263" s="792"/>
      <c r="AH263" s="792"/>
      <c r="AI263" s="792">
        <f t="shared" si="120"/>
        <v>0</v>
      </c>
      <c r="AJ263" s="792">
        <f t="shared" si="121"/>
        <v>0</v>
      </c>
    </row>
    <row r="264" spans="1:36" s="77" customFormat="1" ht="17.100000000000001" hidden="1" customHeight="1">
      <c r="A264" s="116"/>
      <c r="B264" s="1727"/>
      <c r="C264" s="1728"/>
      <c r="D264" s="1729"/>
      <c r="E264" s="75" t="s">
        <v>96</v>
      </c>
      <c r="F264" s="76"/>
      <c r="G264" s="97" t="e">
        <f t="shared" si="130"/>
        <v>#DIV/0!</v>
      </c>
      <c r="H264" s="56"/>
      <c r="I264" s="56"/>
      <c r="J264" s="56"/>
      <c r="K264" s="1187"/>
      <c r="L264" s="1187"/>
      <c r="M264" s="1187"/>
      <c r="R264" s="792"/>
      <c r="S264" s="792"/>
      <c r="T264" s="792"/>
      <c r="U264" s="792"/>
      <c r="V264" s="792"/>
      <c r="W264" s="792"/>
      <c r="X264" s="792"/>
      <c r="Y264" s="792"/>
      <c r="Z264" s="792"/>
      <c r="AA264" s="792"/>
      <c r="AB264" s="792"/>
      <c r="AC264" s="792"/>
      <c r="AD264" s="792"/>
      <c r="AE264" s="792"/>
      <c r="AF264" s="792"/>
      <c r="AG264" s="792"/>
      <c r="AH264" s="792"/>
      <c r="AI264" s="792">
        <f t="shared" si="120"/>
        <v>0</v>
      </c>
      <c r="AJ264" s="792">
        <f t="shared" si="121"/>
        <v>0</v>
      </c>
    </row>
    <row r="265" spans="1:36" s="77" customFormat="1" ht="17.100000000000001" hidden="1" customHeight="1">
      <c r="A265" s="116"/>
      <c r="B265" s="1727"/>
      <c r="C265" s="1728"/>
      <c r="D265" s="1729"/>
      <c r="E265" s="75" t="s">
        <v>96</v>
      </c>
      <c r="F265" s="76"/>
      <c r="G265" s="97" t="e">
        <f t="shared" si="130"/>
        <v>#DIV/0!</v>
      </c>
      <c r="H265" s="56"/>
      <c r="I265" s="56"/>
      <c r="J265" s="56"/>
      <c r="K265" s="1187"/>
      <c r="L265" s="1187"/>
      <c r="M265" s="1187"/>
      <c r="R265" s="792"/>
      <c r="S265" s="792"/>
      <c r="T265" s="792"/>
      <c r="U265" s="792"/>
      <c r="V265" s="792"/>
      <c r="W265" s="792"/>
      <c r="X265" s="792"/>
      <c r="Y265" s="792"/>
      <c r="Z265" s="792"/>
      <c r="AA265" s="792"/>
      <c r="AB265" s="792"/>
      <c r="AC265" s="792"/>
      <c r="AD265" s="792"/>
      <c r="AE265" s="792"/>
      <c r="AF265" s="792"/>
      <c r="AG265" s="792"/>
      <c r="AH265" s="792"/>
      <c r="AI265" s="792">
        <f t="shared" si="120"/>
        <v>0</v>
      </c>
      <c r="AJ265" s="792">
        <f t="shared" si="121"/>
        <v>0</v>
      </c>
    </row>
    <row r="266" spans="1:36" s="77" customFormat="1" ht="17.100000000000001" hidden="1" customHeight="1">
      <c r="A266" s="116"/>
      <c r="B266" s="1727"/>
      <c r="C266" s="1728"/>
      <c r="D266" s="1729"/>
      <c r="E266" s="75" t="s">
        <v>96</v>
      </c>
      <c r="F266" s="76"/>
      <c r="G266" s="97" t="e">
        <f>H266/F266</f>
        <v>#DIV/0!</v>
      </c>
      <c r="H266" s="56"/>
      <c r="I266" s="56"/>
      <c r="J266" s="56"/>
      <c r="K266" s="1187"/>
      <c r="L266" s="1187"/>
      <c r="M266" s="1187"/>
      <c r="R266" s="792"/>
      <c r="S266" s="792"/>
      <c r="T266" s="792"/>
      <c r="U266" s="792"/>
      <c r="V266" s="792"/>
      <c r="W266" s="792"/>
      <c r="X266" s="792"/>
      <c r="Y266" s="792"/>
      <c r="Z266" s="792"/>
      <c r="AA266" s="792"/>
      <c r="AB266" s="792"/>
      <c r="AC266" s="792"/>
      <c r="AD266" s="792"/>
      <c r="AE266" s="792"/>
      <c r="AF266" s="792"/>
      <c r="AG266" s="792"/>
      <c r="AH266" s="792"/>
      <c r="AI266" s="792">
        <f t="shared" si="120"/>
        <v>0</v>
      </c>
      <c r="AJ266" s="792">
        <f t="shared" si="121"/>
        <v>0</v>
      </c>
    </row>
    <row r="267" spans="1:36" s="77" customFormat="1" ht="36" customHeight="1">
      <c r="A267" s="98">
        <v>5</v>
      </c>
      <c r="B267" s="2116" t="s">
        <v>930</v>
      </c>
      <c r="C267" s="2117"/>
      <c r="D267" s="2118"/>
      <c r="E267" s="99" t="s">
        <v>117</v>
      </c>
      <c r="F267" s="100" t="s">
        <v>117</v>
      </c>
      <c r="G267" s="101" t="s">
        <v>117</v>
      </c>
      <c r="H267" s="102">
        <f>SUM(H268:H273)</f>
        <v>24237.25</v>
      </c>
      <c r="I267" s="102">
        <f t="shared" ref="I267:J267" si="131">SUM(I268:I273)</f>
        <v>0</v>
      </c>
      <c r="J267" s="102">
        <f t="shared" si="131"/>
        <v>0</v>
      </c>
      <c r="K267" s="1187"/>
      <c r="L267" s="1187"/>
      <c r="M267" s="1187"/>
      <c r="R267" s="792"/>
      <c r="S267" s="792"/>
      <c r="T267" s="792"/>
      <c r="U267" s="792"/>
      <c r="V267" s="792"/>
      <c r="W267" s="792"/>
      <c r="X267" s="792"/>
      <c r="Y267" s="792"/>
      <c r="Z267" s="792"/>
      <c r="AA267" s="792"/>
      <c r="AB267" s="792"/>
      <c r="AC267" s="792"/>
      <c r="AD267" s="792"/>
      <c r="AE267" s="792"/>
      <c r="AF267" s="792"/>
      <c r="AG267" s="792"/>
      <c r="AH267" s="792"/>
      <c r="AI267" s="792">
        <f t="shared" si="120"/>
        <v>0</v>
      </c>
      <c r="AJ267" s="792">
        <f t="shared" si="121"/>
        <v>24237.25</v>
      </c>
    </row>
    <row r="268" spans="1:36" ht="17.100000000000001" customHeight="1">
      <c r="A268" s="103"/>
      <c r="B268" s="1764" t="s">
        <v>590</v>
      </c>
      <c r="C268" s="1765"/>
      <c r="D268" s="1766"/>
      <c r="E268" s="1289" t="s">
        <v>95</v>
      </c>
      <c r="F268" s="60">
        <v>25</v>
      </c>
      <c r="G268" s="97">
        <f t="shared" si="130"/>
        <v>400</v>
      </c>
      <c r="H268" s="56">
        <v>10000</v>
      </c>
      <c r="I268" s="56"/>
      <c r="J268" s="56"/>
      <c r="K268" s="840"/>
      <c r="L268" s="840"/>
      <c r="M268" s="840"/>
      <c r="R268" s="792"/>
      <c r="S268" s="792"/>
      <c r="T268" s="792"/>
      <c r="U268" s="792"/>
      <c r="V268" s="792"/>
      <c r="W268" s="792"/>
      <c r="X268" s="792"/>
      <c r="Y268" s="792"/>
      <c r="Z268" s="792"/>
      <c r="AA268" s="792"/>
      <c r="AB268" s="792"/>
      <c r="AC268" s="792"/>
      <c r="AD268" s="792"/>
      <c r="AE268" s="792"/>
      <c r="AF268" s="792"/>
      <c r="AG268" s="792"/>
      <c r="AH268" s="792"/>
      <c r="AI268" s="792">
        <f t="shared" si="120"/>
        <v>0</v>
      </c>
      <c r="AJ268" s="792">
        <f t="shared" si="121"/>
        <v>10000</v>
      </c>
    </row>
    <row r="269" spans="1:36" ht="17.100000000000001" customHeight="1">
      <c r="A269" s="103"/>
      <c r="B269" s="1764" t="s">
        <v>589</v>
      </c>
      <c r="C269" s="1765"/>
      <c r="D269" s="1766"/>
      <c r="E269" s="629" t="s">
        <v>95</v>
      </c>
      <c r="F269" s="60">
        <v>2</v>
      </c>
      <c r="G269" s="97">
        <f t="shared" si="130"/>
        <v>7118.625</v>
      </c>
      <c r="H269" s="56">
        <v>14237.25</v>
      </c>
      <c r="I269" s="56"/>
      <c r="J269" s="56"/>
      <c r="K269" s="840"/>
      <c r="L269" s="840"/>
      <c r="M269" s="840"/>
      <c r="R269" s="792"/>
      <c r="S269" s="792"/>
      <c r="T269" s="792"/>
      <c r="U269" s="792"/>
      <c r="V269" s="792"/>
      <c r="W269" s="792"/>
      <c r="X269" s="792"/>
      <c r="Y269" s="792"/>
      <c r="Z269" s="792"/>
      <c r="AA269" s="792"/>
      <c r="AB269" s="792"/>
      <c r="AC269" s="792"/>
      <c r="AD269" s="792"/>
      <c r="AE269" s="792"/>
      <c r="AF269" s="792"/>
      <c r="AG269" s="792"/>
      <c r="AH269" s="792"/>
      <c r="AI269" s="792">
        <f t="shared" si="120"/>
        <v>0</v>
      </c>
      <c r="AJ269" s="792">
        <f t="shared" si="121"/>
        <v>14237.25</v>
      </c>
    </row>
    <row r="270" spans="1:36" ht="17.100000000000001" customHeight="1">
      <c r="A270" s="103"/>
      <c r="B270" s="1727"/>
      <c r="C270" s="1728"/>
      <c r="D270" s="1729"/>
      <c r="E270" s="994" t="s">
        <v>95</v>
      </c>
      <c r="F270" s="60"/>
      <c r="G270" s="97" t="e">
        <f t="shared" si="130"/>
        <v>#DIV/0!</v>
      </c>
      <c r="H270" s="56"/>
      <c r="I270" s="56"/>
      <c r="J270" s="56"/>
      <c r="K270" s="840"/>
      <c r="L270" s="840"/>
      <c r="M270" s="840"/>
      <c r="R270" s="792"/>
      <c r="S270" s="792"/>
      <c r="T270" s="792"/>
      <c r="U270" s="792"/>
      <c r="V270" s="792"/>
      <c r="W270" s="792"/>
      <c r="X270" s="792"/>
      <c r="Y270" s="792"/>
      <c r="Z270" s="792"/>
      <c r="AA270" s="792"/>
      <c r="AB270" s="792"/>
      <c r="AC270" s="792"/>
      <c r="AD270" s="792"/>
      <c r="AE270" s="792"/>
      <c r="AF270" s="792"/>
      <c r="AG270" s="792"/>
      <c r="AH270" s="792"/>
      <c r="AI270" s="792">
        <f t="shared" si="120"/>
        <v>0</v>
      </c>
      <c r="AJ270" s="792">
        <f t="shared" si="121"/>
        <v>0</v>
      </c>
    </row>
    <row r="271" spans="1:36" ht="17.100000000000001" customHeight="1">
      <c r="A271" s="103"/>
      <c r="B271" s="1727"/>
      <c r="C271" s="1728"/>
      <c r="D271" s="1729"/>
      <c r="E271" s="218" t="s">
        <v>96</v>
      </c>
      <c r="F271" s="60"/>
      <c r="G271" s="97" t="e">
        <f t="shared" si="130"/>
        <v>#DIV/0!</v>
      </c>
      <c r="H271" s="56"/>
      <c r="I271" s="56"/>
      <c r="J271" s="56"/>
      <c r="K271" s="840"/>
      <c r="L271" s="840"/>
      <c r="M271" s="840"/>
      <c r="R271" s="792"/>
      <c r="S271" s="792"/>
      <c r="T271" s="792"/>
      <c r="U271" s="792"/>
      <c r="V271" s="792"/>
      <c r="W271" s="792"/>
      <c r="X271" s="792"/>
      <c r="Y271" s="792"/>
      <c r="Z271" s="792"/>
      <c r="AA271" s="792"/>
      <c r="AB271" s="792"/>
      <c r="AC271" s="792"/>
      <c r="AD271" s="792"/>
      <c r="AE271" s="792"/>
      <c r="AF271" s="792"/>
      <c r="AG271" s="792"/>
      <c r="AH271" s="792"/>
      <c r="AI271" s="792">
        <f t="shared" si="120"/>
        <v>0</v>
      </c>
      <c r="AJ271" s="792">
        <f t="shared" si="121"/>
        <v>0</v>
      </c>
    </row>
    <row r="272" spans="1:36" ht="17.100000000000001" hidden="1" customHeight="1">
      <c r="A272" s="103"/>
      <c r="B272" s="1727"/>
      <c r="C272" s="1728"/>
      <c r="D272" s="1729"/>
      <c r="E272" s="218" t="s">
        <v>96</v>
      </c>
      <c r="F272" s="60"/>
      <c r="G272" s="97" t="e">
        <f t="shared" si="130"/>
        <v>#DIV/0!</v>
      </c>
      <c r="H272" s="56"/>
      <c r="I272" s="56"/>
      <c r="J272" s="56"/>
      <c r="K272" s="840"/>
      <c r="L272" s="840"/>
      <c r="M272" s="840"/>
      <c r="R272" s="792"/>
      <c r="S272" s="792"/>
      <c r="T272" s="792"/>
      <c r="U272" s="792"/>
      <c r="V272" s="792"/>
      <c r="W272" s="792"/>
      <c r="X272" s="792"/>
      <c r="Y272" s="792"/>
      <c r="Z272" s="792"/>
      <c r="AA272" s="792"/>
      <c r="AB272" s="792"/>
      <c r="AC272" s="792"/>
      <c r="AD272" s="792"/>
      <c r="AE272" s="792"/>
      <c r="AF272" s="792"/>
      <c r="AG272" s="792"/>
      <c r="AH272" s="792"/>
      <c r="AI272" s="792">
        <f t="shared" si="120"/>
        <v>0</v>
      </c>
      <c r="AJ272" s="792">
        <f t="shared" si="121"/>
        <v>0</v>
      </c>
    </row>
    <row r="273" spans="1:36" ht="17.100000000000001" hidden="1" customHeight="1">
      <c r="A273" s="103"/>
      <c r="B273" s="1727"/>
      <c r="C273" s="1728"/>
      <c r="D273" s="1729"/>
      <c r="E273" s="218" t="s">
        <v>96</v>
      </c>
      <c r="F273" s="60"/>
      <c r="G273" s="97" t="e">
        <f t="shared" si="130"/>
        <v>#DIV/0!</v>
      </c>
      <c r="H273" s="56"/>
      <c r="I273" s="56"/>
      <c r="J273" s="56"/>
      <c r="K273" s="840"/>
      <c r="L273" s="840"/>
      <c r="M273" s="840"/>
      <c r="R273" s="792"/>
      <c r="S273" s="792"/>
      <c r="T273" s="792"/>
      <c r="U273" s="792"/>
      <c r="V273" s="792"/>
      <c r="W273" s="792"/>
      <c r="X273" s="792"/>
      <c r="Y273" s="792"/>
      <c r="Z273" s="792"/>
      <c r="AA273" s="792"/>
      <c r="AB273" s="792"/>
      <c r="AC273" s="792"/>
      <c r="AD273" s="792"/>
      <c r="AE273" s="792"/>
      <c r="AF273" s="792"/>
      <c r="AG273" s="792"/>
      <c r="AH273" s="792"/>
      <c r="AI273" s="792">
        <f t="shared" si="120"/>
        <v>0</v>
      </c>
      <c r="AJ273" s="792">
        <f t="shared" si="121"/>
        <v>0</v>
      </c>
    </row>
    <row r="274" spans="1:36" ht="18" customHeight="1">
      <c r="A274" s="98">
        <v>6</v>
      </c>
      <c r="B274" s="1891" t="s">
        <v>964</v>
      </c>
      <c r="C274" s="1892"/>
      <c r="D274" s="1893"/>
      <c r="E274" s="19" t="s">
        <v>117</v>
      </c>
      <c r="F274" s="20" t="s">
        <v>117</v>
      </c>
      <c r="G274" s="21" t="s">
        <v>117</v>
      </c>
      <c r="H274" s="26">
        <f>SUM(H275:H281)</f>
        <v>0</v>
      </c>
      <c r="I274" s="26">
        <f t="shared" ref="I274:J274" si="132">SUM(I275:I281)</f>
        <v>0</v>
      </c>
      <c r="J274" s="26">
        <f t="shared" si="132"/>
        <v>0</v>
      </c>
      <c r="K274" s="840"/>
      <c r="L274" s="840"/>
      <c r="M274" s="840"/>
      <c r="R274" s="792"/>
      <c r="S274" s="792"/>
      <c r="T274" s="792"/>
      <c r="U274" s="792"/>
      <c r="V274" s="792"/>
      <c r="W274" s="792"/>
      <c r="X274" s="792"/>
      <c r="Y274" s="792"/>
      <c r="Z274" s="792"/>
      <c r="AA274" s="792"/>
      <c r="AB274" s="792"/>
      <c r="AC274" s="792"/>
      <c r="AD274" s="792"/>
      <c r="AE274" s="792"/>
      <c r="AF274" s="792"/>
      <c r="AG274" s="792"/>
      <c r="AH274" s="792"/>
      <c r="AI274" s="792"/>
      <c r="AJ274" s="792"/>
    </row>
    <row r="275" spans="1:36" ht="17.100000000000001" customHeight="1">
      <c r="A275" s="1422"/>
      <c r="B275" s="1727"/>
      <c r="C275" s="1728"/>
      <c r="D275" s="1729"/>
      <c r="E275" s="1423" t="s">
        <v>95</v>
      </c>
      <c r="F275" s="60"/>
      <c r="G275" s="6" t="e">
        <f t="shared" ref="G275:G281" si="133">H275/F275</f>
        <v>#DIV/0!</v>
      </c>
      <c r="H275" s="56"/>
      <c r="I275" s="56"/>
      <c r="J275" s="56"/>
      <c r="K275" s="840"/>
      <c r="L275" s="840"/>
      <c r="M275" s="840"/>
      <c r="R275" s="792"/>
      <c r="S275" s="792"/>
      <c r="T275" s="792"/>
      <c r="U275" s="792"/>
      <c r="V275" s="792"/>
      <c r="W275" s="792"/>
      <c r="X275" s="792"/>
      <c r="Y275" s="792"/>
      <c r="Z275" s="792"/>
      <c r="AA275" s="792"/>
      <c r="AB275" s="792"/>
      <c r="AC275" s="792"/>
      <c r="AD275" s="792"/>
      <c r="AE275" s="792"/>
      <c r="AF275" s="792"/>
      <c r="AG275" s="792"/>
      <c r="AH275" s="792"/>
      <c r="AI275" s="792"/>
      <c r="AJ275" s="792"/>
    </row>
    <row r="276" spans="1:36" ht="17.100000000000001" hidden="1" customHeight="1">
      <c r="A276" s="1425"/>
      <c r="B276" s="1727"/>
      <c r="C276" s="1728"/>
      <c r="D276" s="1729"/>
      <c r="E276" s="1423" t="s">
        <v>95</v>
      </c>
      <c r="F276" s="60"/>
      <c r="G276" s="6" t="e">
        <f t="shared" si="133"/>
        <v>#DIV/0!</v>
      </c>
      <c r="H276" s="56"/>
      <c r="I276" s="56"/>
      <c r="J276" s="56"/>
      <c r="K276" s="840"/>
      <c r="L276" s="840"/>
      <c r="M276" s="840"/>
      <c r="R276" s="792"/>
      <c r="S276" s="792"/>
      <c r="T276" s="792"/>
      <c r="U276" s="792"/>
      <c r="V276" s="792"/>
      <c r="W276" s="792"/>
      <c r="X276" s="792"/>
      <c r="Y276" s="792"/>
      <c r="Z276" s="792"/>
      <c r="AA276" s="792"/>
      <c r="AB276" s="792"/>
      <c r="AC276" s="792"/>
      <c r="AD276" s="792"/>
      <c r="AE276" s="792"/>
      <c r="AF276" s="792"/>
      <c r="AG276" s="792"/>
      <c r="AH276" s="792"/>
      <c r="AI276" s="792"/>
      <c r="AJ276" s="792"/>
    </row>
    <row r="277" spans="1:36" ht="17.100000000000001" hidden="1" customHeight="1">
      <c r="A277" s="1425"/>
      <c r="B277" s="1727"/>
      <c r="C277" s="1728"/>
      <c r="D277" s="1729"/>
      <c r="E277" s="1423" t="s">
        <v>95</v>
      </c>
      <c r="F277" s="60"/>
      <c r="G277" s="6" t="e">
        <f t="shared" si="133"/>
        <v>#DIV/0!</v>
      </c>
      <c r="H277" s="56"/>
      <c r="I277" s="56"/>
      <c r="J277" s="56"/>
      <c r="K277" s="840"/>
      <c r="L277" s="840"/>
      <c r="M277" s="840"/>
      <c r="R277" s="792"/>
      <c r="S277" s="792"/>
      <c r="T277" s="792"/>
      <c r="U277" s="792"/>
      <c r="V277" s="792"/>
      <c r="W277" s="792"/>
      <c r="X277" s="792"/>
      <c r="Y277" s="792"/>
      <c r="Z277" s="792"/>
      <c r="AA277" s="792"/>
      <c r="AB277" s="792"/>
      <c r="AC277" s="792"/>
      <c r="AD277" s="792"/>
      <c r="AE277" s="792"/>
      <c r="AF277" s="792"/>
      <c r="AG277" s="792"/>
      <c r="AH277" s="792"/>
      <c r="AI277" s="792"/>
      <c r="AJ277" s="792"/>
    </row>
    <row r="278" spans="1:36" ht="17.100000000000001" hidden="1" customHeight="1">
      <c r="A278" s="1425"/>
      <c r="B278" s="1727"/>
      <c r="C278" s="1728"/>
      <c r="D278" s="1729"/>
      <c r="E278" s="1423" t="s">
        <v>95</v>
      </c>
      <c r="F278" s="60"/>
      <c r="G278" s="6" t="e">
        <f t="shared" si="133"/>
        <v>#DIV/0!</v>
      </c>
      <c r="H278" s="56"/>
      <c r="I278" s="56"/>
      <c r="J278" s="56"/>
      <c r="K278" s="840"/>
      <c r="L278" s="840"/>
      <c r="M278" s="840"/>
      <c r="R278" s="792"/>
      <c r="S278" s="792"/>
      <c r="T278" s="792"/>
      <c r="U278" s="792"/>
      <c r="V278" s="792"/>
      <c r="W278" s="792"/>
      <c r="X278" s="792"/>
      <c r="Y278" s="792"/>
      <c r="Z278" s="792"/>
      <c r="AA278" s="792"/>
      <c r="AB278" s="792"/>
      <c r="AC278" s="792"/>
      <c r="AD278" s="792"/>
      <c r="AE278" s="792"/>
      <c r="AF278" s="792"/>
      <c r="AG278" s="792"/>
      <c r="AH278" s="792"/>
      <c r="AI278" s="792"/>
      <c r="AJ278" s="792"/>
    </row>
    <row r="279" spans="1:36" ht="17.100000000000001" hidden="1" customHeight="1">
      <c r="A279" s="1425"/>
      <c r="B279" s="1727"/>
      <c r="C279" s="1728"/>
      <c r="D279" s="1729"/>
      <c r="E279" s="1423" t="s">
        <v>95</v>
      </c>
      <c r="F279" s="60"/>
      <c r="G279" s="6" t="e">
        <f t="shared" si="133"/>
        <v>#DIV/0!</v>
      </c>
      <c r="H279" s="56"/>
      <c r="I279" s="56"/>
      <c r="J279" s="56"/>
      <c r="K279" s="840"/>
      <c r="L279" s="840"/>
      <c r="M279" s="840"/>
      <c r="R279" s="792"/>
      <c r="S279" s="792"/>
      <c r="T279" s="792"/>
      <c r="U279" s="792"/>
      <c r="V279" s="792"/>
      <c r="W279" s="792"/>
      <c r="X279" s="792"/>
      <c r="Y279" s="792"/>
      <c r="Z279" s="792"/>
      <c r="AA279" s="792"/>
      <c r="AB279" s="792"/>
      <c r="AC279" s="792"/>
      <c r="AD279" s="792"/>
      <c r="AE279" s="792"/>
      <c r="AF279" s="792"/>
      <c r="AG279" s="792"/>
      <c r="AH279" s="792"/>
      <c r="AI279" s="792"/>
      <c r="AJ279" s="792"/>
    </row>
    <row r="280" spans="1:36" ht="17.100000000000001" hidden="1" customHeight="1">
      <c r="A280" s="1425"/>
      <c r="B280" s="1727"/>
      <c r="C280" s="1728"/>
      <c r="D280" s="1729"/>
      <c r="E280" s="1423" t="s">
        <v>95</v>
      </c>
      <c r="F280" s="60"/>
      <c r="G280" s="6" t="e">
        <f t="shared" si="133"/>
        <v>#DIV/0!</v>
      </c>
      <c r="H280" s="56"/>
      <c r="I280" s="56"/>
      <c r="J280" s="56"/>
      <c r="K280" s="840"/>
      <c r="L280" s="840"/>
      <c r="M280" s="840"/>
      <c r="R280" s="792"/>
      <c r="S280" s="792"/>
      <c r="T280" s="792"/>
      <c r="U280" s="792"/>
      <c r="V280" s="792"/>
      <c r="W280" s="792"/>
      <c r="X280" s="792"/>
      <c r="Y280" s="792"/>
      <c r="Z280" s="792"/>
      <c r="AA280" s="792"/>
      <c r="AB280" s="792"/>
      <c r="AC280" s="792"/>
      <c r="AD280" s="792"/>
      <c r="AE280" s="792"/>
      <c r="AF280" s="792"/>
      <c r="AG280" s="792"/>
      <c r="AH280" s="792"/>
      <c r="AI280" s="792"/>
      <c r="AJ280" s="792"/>
    </row>
    <row r="281" spans="1:36" ht="17.100000000000001" hidden="1" customHeight="1">
      <c r="A281" s="1425"/>
      <c r="B281" s="1727"/>
      <c r="C281" s="1728"/>
      <c r="D281" s="1729"/>
      <c r="E281" s="1423" t="s">
        <v>95</v>
      </c>
      <c r="F281" s="60"/>
      <c r="G281" s="6" t="e">
        <f t="shared" si="133"/>
        <v>#DIV/0!</v>
      </c>
      <c r="H281" s="56"/>
      <c r="I281" s="56"/>
      <c r="J281" s="56"/>
      <c r="K281" s="840"/>
      <c r="L281" s="840"/>
      <c r="M281" s="840"/>
      <c r="R281" s="792"/>
      <c r="S281" s="792"/>
      <c r="T281" s="792"/>
      <c r="U281" s="792"/>
      <c r="V281" s="792"/>
      <c r="W281" s="792"/>
      <c r="X281" s="792"/>
      <c r="Y281" s="792"/>
      <c r="Z281" s="792"/>
      <c r="AA281" s="792"/>
      <c r="AB281" s="792"/>
      <c r="AC281" s="792"/>
      <c r="AD281" s="792"/>
      <c r="AE281" s="792"/>
      <c r="AF281" s="792"/>
      <c r="AG281" s="792"/>
      <c r="AH281" s="792"/>
      <c r="AI281" s="792"/>
      <c r="AJ281" s="792"/>
    </row>
    <row r="282" spans="1:36" ht="18" customHeight="1">
      <c r="A282" s="98">
        <v>7</v>
      </c>
      <c r="B282" s="1888" t="s">
        <v>194</v>
      </c>
      <c r="C282" s="1889"/>
      <c r="D282" s="1890"/>
      <c r="E282" s="99" t="s">
        <v>117</v>
      </c>
      <c r="F282" s="100" t="s">
        <v>117</v>
      </c>
      <c r="G282" s="101" t="s">
        <v>117</v>
      </c>
      <c r="H282" s="102">
        <f>SUM(H283:H287)</f>
        <v>0</v>
      </c>
      <c r="I282" s="102">
        <f t="shared" ref="I282:J282" si="134">SUM(I283:I287)</f>
        <v>0</v>
      </c>
      <c r="J282" s="102">
        <f t="shared" si="134"/>
        <v>0</v>
      </c>
      <c r="K282" s="840"/>
      <c r="L282" s="840"/>
      <c r="M282" s="840"/>
      <c r="R282" s="792"/>
      <c r="S282" s="792"/>
      <c r="T282" s="792"/>
      <c r="U282" s="792"/>
      <c r="V282" s="792"/>
      <c r="W282" s="792"/>
      <c r="X282" s="792"/>
      <c r="Y282" s="792"/>
      <c r="Z282" s="792"/>
      <c r="AA282" s="792"/>
      <c r="AB282" s="792"/>
      <c r="AC282" s="792"/>
      <c r="AD282" s="792"/>
      <c r="AE282" s="792"/>
      <c r="AF282" s="792"/>
      <c r="AG282" s="792"/>
      <c r="AH282" s="792"/>
      <c r="AI282" s="792">
        <f t="shared" si="120"/>
        <v>0</v>
      </c>
      <c r="AJ282" s="792">
        <f t="shared" si="121"/>
        <v>0</v>
      </c>
    </row>
    <row r="283" spans="1:36" ht="17.100000000000001" customHeight="1">
      <c r="A283" s="103"/>
      <c r="B283" s="1764" t="s">
        <v>726</v>
      </c>
      <c r="C283" s="1765"/>
      <c r="D283" s="1766"/>
      <c r="E283" s="632" t="s">
        <v>95</v>
      </c>
      <c r="F283" s="60"/>
      <c r="G283" s="97" t="e">
        <f t="shared" ref="G283:G295" si="135">H283/F283</f>
        <v>#DIV/0!</v>
      </c>
      <c r="H283" s="56"/>
      <c r="I283" s="56"/>
      <c r="J283" s="56"/>
      <c r="K283" s="840"/>
      <c r="L283" s="840"/>
      <c r="M283" s="840"/>
      <c r="R283" s="792"/>
      <c r="S283" s="792"/>
      <c r="T283" s="792"/>
      <c r="U283" s="792"/>
      <c r="V283" s="792"/>
      <c r="W283" s="792"/>
      <c r="X283" s="792"/>
      <c r="Y283" s="792"/>
      <c r="Z283" s="792"/>
      <c r="AA283" s="792"/>
      <c r="AB283" s="792"/>
      <c r="AC283" s="792"/>
      <c r="AD283" s="792"/>
      <c r="AE283" s="792"/>
      <c r="AF283" s="792"/>
      <c r="AG283" s="792"/>
      <c r="AH283" s="792"/>
      <c r="AI283" s="792">
        <f t="shared" si="120"/>
        <v>0</v>
      </c>
      <c r="AJ283" s="792">
        <f t="shared" si="121"/>
        <v>0</v>
      </c>
    </row>
    <row r="284" spans="1:36" ht="17.100000000000001" customHeight="1" thickBot="1">
      <c r="A284" s="630"/>
      <c r="B284" s="1727" t="s">
        <v>727</v>
      </c>
      <c r="C284" s="1728"/>
      <c r="D284" s="1729"/>
      <c r="E284" s="632" t="s">
        <v>95</v>
      </c>
      <c r="F284" s="60"/>
      <c r="G284" s="97" t="e">
        <f t="shared" si="135"/>
        <v>#DIV/0!</v>
      </c>
      <c r="H284" s="56"/>
      <c r="I284" s="56"/>
      <c r="J284" s="56"/>
      <c r="K284" s="840"/>
      <c r="L284" s="840"/>
      <c r="M284" s="840"/>
      <c r="R284" s="792"/>
      <c r="S284" s="792"/>
      <c r="T284" s="792"/>
      <c r="U284" s="792"/>
      <c r="V284" s="792"/>
      <c r="W284" s="792"/>
      <c r="X284" s="792"/>
      <c r="Y284" s="792"/>
      <c r="Z284" s="792"/>
      <c r="AA284" s="792"/>
      <c r="AB284" s="792"/>
      <c r="AC284" s="792"/>
      <c r="AD284" s="792"/>
      <c r="AE284" s="792"/>
      <c r="AF284" s="792"/>
      <c r="AG284" s="792"/>
      <c r="AH284" s="792"/>
      <c r="AI284" s="792">
        <f t="shared" si="120"/>
        <v>0</v>
      </c>
      <c r="AJ284" s="792">
        <f t="shared" si="121"/>
        <v>0</v>
      </c>
    </row>
    <row r="285" spans="1:36" ht="17.100000000000001" hidden="1" customHeight="1">
      <c r="A285" s="630"/>
      <c r="B285" s="1727"/>
      <c r="C285" s="1728"/>
      <c r="D285" s="1729"/>
      <c r="E285" s="632" t="s">
        <v>95</v>
      </c>
      <c r="F285" s="60"/>
      <c r="G285" s="97" t="e">
        <f t="shared" si="135"/>
        <v>#DIV/0!</v>
      </c>
      <c r="H285" s="56"/>
      <c r="I285" s="56"/>
      <c r="J285" s="56"/>
      <c r="K285" s="840"/>
      <c r="L285" s="840"/>
      <c r="M285" s="840"/>
      <c r="R285" s="792"/>
      <c r="S285" s="792"/>
      <c r="T285" s="792"/>
      <c r="U285" s="792"/>
      <c r="V285" s="792"/>
      <c r="W285" s="792"/>
      <c r="X285" s="792"/>
      <c r="Y285" s="792"/>
      <c r="Z285" s="792"/>
      <c r="AA285" s="792"/>
      <c r="AB285" s="792"/>
      <c r="AC285" s="792"/>
      <c r="AD285" s="792"/>
      <c r="AE285" s="792"/>
      <c r="AF285" s="792"/>
      <c r="AG285" s="792"/>
      <c r="AH285" s="792"/>
      <c r="AI285" s="792">
        <f t="shared" si="120"/>
        <v>0</v>
      </c>
      <c r="AJ285" s="792">
        <f t="shared" si="121"/>
        <v>0</v>
      </c>
    </row>
    <row r="286" spans="1:36" ht="17.100000000000001" hidden="1" customHeight="1">
      <c r="A286" s="630"/>
      <c r="B286" s="2129"/>
      <c r="C286" s="2130"/>
      <c r="D286" s="2131"/>
      <c r="E286" s="632"/>
      <c r="F286" s="60"/>
      <c r="G286" s="97" t="e">
        <f t="shared" si="135"/>
        <v>#DIV/0!</v>
      </c>
      <c r="H286" s="56"/>
      <c r="I286" s="56"/>
      <c r="J286" s="56"/>
      <c r="K286" s="840"/>
      <c r="L286" s="840"/>
      <c r="M286" s="840"/>
      <c r="R286" s="792"/>
      <c r="S286" s="792"/>
      <c r="T286" s="792"/>
      <c r="U286" s="792"/>
      <c r="V286" s="792"/>
      <c r="W286" s="792"/>
      <c r="X286" s="792"/>
      <c r="Y286" s="792"/>
      <c r="Z286" s="792"/>
      <c r="AA286" s="792"/>
      <c r="AB286" s="792"/>
      <c r="AC286" s="792"/>
      <c r="AD286" s="792"/>
      <c r="AE286" s="792"/>
      <c r="AF286" s="792"/>
      <c r="AG286" s="792"/>
      <c r="AH286" s="792"/>
      <c r="AI286" s="792">
        <f t="shared" si="120"/>
        <v>0</v>
      </c>
      <c r="AJ286" s="792">
        <f t="shared" si="121"/>
        <v>0</v>
      </c>
    </row>
    <row r="287" spans="1:36" ht="17.100000000000001" hidden="1" customHeight="1" thickBot="1">
      <c r="A287" s="630"/>
      <c r="B287" s="1727"/>
      <c r="C287" s="1728"/>
      <c r="D287" s="1729"/>
      <c r="E287" s="632"/>
      <c r="F287" s="60"/>
      <c r="G287" s="97" t="e">
        <f t="shared" si="135"/>
        <v>#DIV/0!</v>
      </c>
      <c r="H287" s="56"/>
      <c r="I287" s="56"/>
      <c r="J287" s="56"/>
      <c r="K287" s="840"/>
      <c r="L287" s="840"/>
      <c r="M287" s="840"/>
      <c r="R287" s="792"/>
      <c r="S287" s="792"/>
      <c r="T287" s="792"/>
      <c r="U287" s="792"/>
      <c r="V287" s="792"/>
      <c r="W287" s="792"/>
      <c r="X287" s="792"/>
      <c r="Y287" s="792"/>
      <c r="Z287" s="792"/>
      <c r="AA287" s="792"/>
      <c r="AB287" s="792"/>
      <c r="AC287" s="792"/>
      <c r="AD287" s="792"/>
      <c r="AE287" s="792"/>
      <c r="AF287" s="792"/>
      <c r="AG287" s="792"/>
      <c r="AH287" s="792"/>
      <c r="AI287" s="792">
        <f t="shared" si="120"/>
        <v>0</v>
      </c>
      <c r="AJ287" s="792">
        <f t="shared" si="121"/>
        <v>0</v>
      </c>
    </row>
    <row r="288" spans="1:36" ht="17.100000000000001" customHeight="1" thickBot="1">
      <c r="A288" s="138"/>
      <c r="B288" s="1706" t="s">
        <v>349</v>
      </c>
      <c r="C288" s="1707"/>
      <c r="D288" s="1708"/>
      <c r="E288" s="739" t="s">
        <v>117</v>
      </c>
      <c r="F288" s="140" t="s">
        <v>117</v>
      </c>
      <c r="G288" s="141" t="s">
        <v>117</v>
      </c>
      <c r="H288" s="87">
        <f>H219+H246+H247+H257+H267+H274+H282</f>
        <v>398667.99999999994</v>
      </c>
      <c r="I288" s="87">
        <f t="shared" ref="I288:J288" si="136">I219+I246+I247+I257+I267+I274+I282</f>
        <v>478668</v>
      </c>
      <c r="J288" s="87">
        <f t="shared" si="136"/>
        <v>478668</v>
      </c>
      <c r="K288" s="840"/>
      <c r="L288" s="840"/>
      <c r="M288" s="840"/>
      <c r="R288" s="795"/>
      <c r="S288" s="796"/>
      <c r="T288" s="796">
        <f t="shared" ref="T288:AH288" si="137">SUM(T220:T287)</f>
        <v>0</v>
      </c>
      <c r="U288" s="796">
        <f t="shared" si="137"/>
        <v>0</v>
      </c>
      <c r="V288" s="796">
        <f t="shared" si="137"/>
        <v>0</v>
      </c>
      <c r="W288" s="796">
        <f t="shared" si="137"/>
        <v>0</v>
      </c>
      <c r="X288" s="796">
        <f t="shared" si="137"/>
        <v>0</v>
      </c>
      <c r="Y288" s="796">
        <f t="shared" si="137"/>
        <v>0</v>
      </c>
      <c r="Z288" s="796">
        <f t="shared" si="137"/>
        <v>0</v>
      </c>
      <c r="AA288" s="796">
        <f t="shared" si="137"/>
        <v>0</v>
      </c>
      <c r="AB288" s="796">
        <f t="shared" si="137"/>
        <v>0</v>
      </c>
      <c r="AC288" s="796">
        <f t="shared" si="137"/>
        <v>0</v>
      </c>
      <c r="AD288" s="796">
        <f t="shared" si="137"/>
        <v>0</v>
      </c>
      <c r="AE288" s="796">
        <f t="shared" si="137"/>
        <v>0</v>
      </c>
      <c r="AF288" s="796">
        <f t="shared" si="137"/>
        <v>0</v>
      </c>
      <c r="AG288" s="796">
        <f t="shared" si="137"/>
        <v>0</v>
      </c>
      <c r="AH288" s="796">
        <f t="shared" si="137"/>
        <v>0</v>
      </c>
      <c r="AI288" s="796">
        <f>SUM(T288:AH288)</f>
        <v>0</v>
      </c>
      <c r="AJ288" s="797">
        <f>H288-AI288</f>
        <v>398667.99999999994</v>
      </c>
    </row>
    <row r="289" spans="1:36" ht="17.100000000000001" customHeight="1">
      <c r="A289" s="771"/>
      <c r="B289" s="1764" t="s">
        <v>724</v>
      </c>
      <c r="C289" s="1765"/>
      <c r="D289" s="1766"/>
      <c r="E289" s="990" t="s">
        <v>95</v>
      </c>
      <c r="F289" s="60"/>
      <c r="G289" s="97" t="e">
        <f t="shared" ref="G289" si="138">H289/F289</f>
        <v>#DIV/0!</v>
      </c>
      <c r="H289" s="56"/>
      <c r="I289" s="56"/>
      <c r="J289" s="56"/>
      <c r="K289" s="840"/>
      <c r="L289" s="840"/>
      <c r="M289" s="840"/>
      <c r="R289" s="792"/>
      <c r="S289" s="792"/>
      <c r="T289" s="792"/>
      <c r="U289" s="792"/>
      <c r="V289" s="792"/>
      <c r="W289" s="792"/>
      <c r="X289" s="792"/>
      <c r="Y289" s="792"/>
      <c r="Z289" s="792"/>
      <c r="AA289" s="792"/>
      <c r="AB289" s="792"/>
      <c r="AC289" s="792"/>
      <c r="AD289" s="792"/>
      <c r="AE289" s="792"/>
      <c r="AF289" s="792"/>
      <c r="AG289" s="792"/>
      <c r="AH289" s="792"/>
      <c r="AI289" s="792">
        <f t="shared" si="120"/>
        <v>0</v>
      </c>
      <c r="AJ289" s="792">
        <f t="shared" si="121"/>
        <v>0</v>
      </c>
    </row>
    <row r="290" spans="1:36" ht="17.100000000000001" customHeight="1" thickBot="1">
      <c r="A290" s="771"/>
      <c r="B290" s="1764" t="s">
        <v>725</v>
      </c>
      <c r="C290" s="1765"/>
      <c r="D290" s="1766"/>
      <c r="E290" s="994" t="s">
        <v>95</v>
      </c>
      <c r="F290" s="60"/>
      <c r="G290" s="97" t="e">
        <f t="shared" si="135"/>
        <v>#DIV/0!</v>
      </c>
      <c r="H290" s="56"/>
      <c r="I290" s="56"/>
      <c r="J290" s="56"/>
      <c r="K290" s="840"/>
      <c r="L290" s="840"/>
      <c r="M290" s="840"/>
      <c r="R290" s="792"/>
      <c r="S290" s="792"/>
      <c r="T290" s="792"/>
      <c r="U290" s="792"/>
      <c r="V290" s="792"/>
      <c r="W290" s="792"/>
      <c r="X290" s="792"/>
      <c r="Y290" s="792"/>
      <c r="Z290" s="792"/>
      <c r="AA290" s="792"/>
      <c r="AB290" s="792"/>
      <c r="AC290" s="792"/>
      <c r="AD290" s="792"/>
      <c r="AE290" s="792"/>
      <c r="AF290" s="792"/>
      <c r="AG290" s="792"/>
      <c r="AH290" s="792"/>
      <c r="AI290" s="792">
        <f t="shared" si="120"/>
        <v>0</v>
      </c>
      <c r="AJ290" s="792">
        <f t="shared" si="121"/>
        <v>0</v>
      </c>
    </row>
    <row r="291" spans="1:36" ht="17.100000000000001" hidden="1" customHeight="1">
      <c r="A291" s="771"/>
      <c r="B291" s="1727"/>
      <c r="C291" s="1728"/>
      <c r="D291" s="1729"/>
      <c r="E291" s="994" t="s">
        <v>95</v>
      </c>
      <c r="F291" s="60"/>
      <c r="G291" s="97" t="e">
        <f t="shared" si="135"/>
        <v>#DIV/0!</v>
      </c>
      <c r="H291" s="56"/>
      <c r="I291" s="56"/>
      <c r="J291" s="56"/>
      <c r="K291" s="840"/>
      <c r="L291" s="840"/>
      <c r="M291" s="840"/>
      <c r="R291" s="792"/>
      <c r="S291" s="792"/>
      <c r="T291" s="792"/>
      <c r="U291" s="792"/>
      <c r="V291" s="792"/>
      <c r="W291" s="792"/>
      <c r="X291" s="792"/>
      <c r="Y291" s="792"/>
      <c r="Z291" s="792"/>
      <c r="AA291" s="792"/>
      <c r="AB291" s="792"/>
      <c r="AC291" s="792"/>
      <c r="AD291" s="792"/>
      <c r="AE291" s="792"/>
      <c r="AF291" s="792"/>
      <c r="AG291" s="792"/>
      <c r="AH291" s="792"/>
      <c r="AI291" s="792">
        <f t="shared" si="120"/>
        <v>0</v>
      </c>
      <c r="AJ291" s="792">
        <f t="shared" si="121"/>
        <v>0</v>
      </c>
    </row>
    <row r="292" spans="1:36" ht="17.100000000000001" hidden="1" customHeight="1">
      <c r="A292" s="771"/>
      <c r="B292" s="1727"/>
      <c r="C292" s="1728"/>
      <c r="D292" s="1729"/>
      <c r="E292" s="994" t="s">
        <v>95</v>
      </c>
      <c r="F292" s="60"/>
      <c r="G292" s="97" t="e">
        <f t="shared" si="135"/>
        <v>#DIV/0!</v>
      </c>
      <c r="H292" s="56"/>
      <c r="I292" s="56"/>
      <c r="J292" s="56"/>
      <c r="K292" s="840"/>
      <c r="L292" s="840"/>
      <c r="M292" s="840"/>
      <c r="R292" s="792"/>
      <c r="S292" s="792"/>
      <c r="T292" s="792"/>
      <c r="U292" s="792"/>
      <c r="V292" s="792"/>
      <c r="W292" s="792"/>
      <c r="X292" s="792"/>
      <c r="Y292" s="792"/>
      <c r="Z292" s="792"/>
      <c r="AA292" s="792"/>
      <c r="AB292" s="792"/>
      <c r="AC292" s="792"/>
      <c r="AD292" s="792"/>
      <c r="AE292" s="792"/>
      <c r="AF292" s="792"/>
      <c r="AG292" s="792"/>
      <c r="AH292" s="792"/>
      <c r="AI292" s="792">
        <f t="shared" si="120"/>
        <v>0</v>
      </c>
      <c r="AJ292" s="792">
        <f t="shared" si="121"/>
        <v>0</v>
      </c>
    </row>
    <row r="293" spans="1:36" ht="17.100000000000001" hidden="1" customHeight="1">
      <c r="A293" s="771"/>
      <c r="B293" s="1727"/>
      <c r="C293" s="1728"/>
      <c r="D293" s="1729"/>
      <c r="E293" s="994" t="s">
        <v>95</v>
      </c>
      <c r="F293" s="60"/>
      <c r="G293" s="97" t="e">
        <f t="shared" si="135"/>
        <v>#DIV/0!</v>
      </c>
      <c r="H293" s="56"/>
      <c r="I293" s="56"/>
      <c r="J293" s="56"/>
      <c r="K293" s="840"/>
      <c r="L293" s="840"/>
      <c r="M293" s="840"/>
      <c r="R293" s="792"/>
      <c r="S293" s="792"/>
      <c r="T293" s="792"/>
      <c r="U293" s="792"/>
      <c r="V293" s="792"/>
      <c r="W293" s="792"/>
      <c r="X293" s="792"/>
      <c r="Y293" s="792"/>
      <c r="Z293" s="792"/>
      <c r="AA293" s="792"/>
      <c r="AB293" s="792"/>
      <c r="AC293" s="792"/>
      <c r="AD293" s="792"/>
      <c r="AE293" s="792"/>
      <c r="AF293" s="792"/>
      <c r="AG293" s="792"/>
      <c r="AH293" s="792"/>
      <c r="AI293" s="792">
        <f t="shared" si="120"/>
        <v>0</v>
      </c>
      <c r="AJ293" s="792">
        <f t="shared" si="121"/>
        <v>0</v>
      </c>
    </row>
    <row r="294" spans="1:36" ht="17.100000000000001" hidden="1" customHeight="1">
      <c r="A294" s="771"/>
      <c r="B294" s="1727"/>
      <c r="C294" s="1728"/>
      <c r="D294" s="1729"/>
      <c r="E294" s="994" t="s">
        <v>95</v>
      </c>
      <c r="F294" s="60"/>
      <c r="G294" s="97" t="e">
        <f t="shared" si="135"/>
        <v>#DIV/0!</v>
      </c>
      <c r="H294" s="56"/>
      <c r="I294" s="56"/>
      <c r="J294" s="56"/>
      <c r="K294" s="840"/>
      <c r="L294" s="840"/>
      <c r="M294" s="840"/>
      <c r="R294" s="792"/>
      <c r="S294" s="792"/>
      <c r="T294" s="792"/>
      <c r="U294" s="792"/>
      <c r="V294" s="792"/>
      <c r="W294" s="792"/>
      <c r="X294" s="792"/>
      <c r="Y294" s="792"/>
      <c r="Z294" s="792"/>
      <c r="AA294" s="792"/>
      <c r="AB294" s="792"/>
      <c r="AC294" s="792"/>
      <c r="AD294" s="792"/>
      <c r="AE294" s="792"/>
      <c r="AF294" s="792"/>
      <c r="AG294" s="792"/>
      <c r="AH294" s="792"/>
      <c r="AI294" s="792">
        <f t="shared" si="120"/>
        <v>0</v>
      </c>
      <c r="AJ294" s="792">
        <f t="shared" si="121"/>
        <v>0</v>
      </c>
    </row>
    <row r="295" spans="1:36" ht="17.100000000000001" hidden="1" customHeight="1" thickBot="1">
      <c r="A295" s="771"/>
      <c r="B295" s="1727"/>
      <c r="C295" s="1728"/>
      <c r="D295" s="1729"/>
      <c r="E295" s="994" t="s">
        <v>95</v>
      </c>
      <c r="F295" s="60"/>
      <c r="G295" s="97" t="e">
        <f t="shared" si="135"/>
        <v>#DIV/0!</v>
      </c>
      <c r="H295" s="56"/>
      <c r="I295" s="56"/>
      <c r="J295" s="56"/>
      <c r="K295" s="840"/>
      <c r="L295" s="840"/>
      <c r="M295" s="840"/>
      <c r="R295" s="792"/>
      <c r="S295" s="792"/>
      <c r="T295" s="792"/>
      <c r="U295" s="792"/>
      <c r="V295" s="792"/>
      <c r="W295" s="792"/>
      <c r="X295" s="792"/>
      <c r="Y295" s="792"/>
      <c r="Z295" s="792"/>
      <c r="AA295" s="792"/>
      <c r="AB295" s="792"/>
      <c r="AC295" s="792"/>
      <c r="AD295" s="792"/>
      <c r="AE295" s="792"/>
      <c r="AF295" s="792"/>
      <c r="AG295" s="792"/>
      <c r="AH295" s="792"/>
      <c r="AI295" s="792">
        <f t="shared" si="120"/>
        <v>0</v>
      </c>
      <c r="AJ295" s="792">
        <f t="shared" si="121"/>
        <v>0</v>
      </c>
    </row>
    <row r="296" spans="1:36" ht="17.100000000000001" customHeight="1" thickBot="1">
      <c r="A296" s="126"/>
      <c r="B296" s="2195" t="s">
        <v>533</v>
      </c>
      <c r="C296" s="2196"/>
      <c r="D296" s="2197"/>
      <c r="E296" s="738" t="s">
        <v>117</v>
      </c>
      <c r="F296" s="128" t="s">
        <v>117</v>
      </c>
      <c r="G296" s="129" t="s">
        <v>117</v>
      </c>
      <c r="H296" s="772">
        <f>SUM(H289:H295)</f>
        <v>0</v>
      </c>
      <c r="I296" s="772">
        <f t="shared" ref="I296:J296" si="139">SUM(I289:I295)</f>
        <v>0</v>
      </c>
      <c r="J296" s="772">
        <f t="shared" si="139"/>
        <v>0</v>
      </c>
      <c r="K296" s="840"/>
      <c r="L296" s="840"/>
      <c r="M296" s="840"/>
      <c r="R296" s="795"/>
      <c r="S296" s="796"/>
      <c r="T296" s="796">
        <f>SUM(T289:T295)</f>
        <v>0</v>
      </c>
      <c r="U296" s="796">
        <f t="shared" ref="U296:AH296" si="140">SUM(U289:U295)</f>
        <v>0</v>
      </c>
      <c r="V296" s="796">
        <f t="shared" si="140"/>
        <v>0</v>
      </c>
      <c r="W296" s="796">
        <f t="shared" si="140"/>
        <v>0</v>
      </c>
      <c r="X296" s="796">
        <f t="shared" si="140"/>
        <v>0</v>
      </c>
      <c r="Y296" s="796">
        <f t="shared" si="140"/>
        <v>0</v>
      </c>
      <c r="Z296" s="796">
        <f t="shared" si="140"/>
        <v>0</v>
      </c>
      <c r="AA296" s="796">
        <f t="shared" si="140"/>
        <v>0</v>
      </c>
      <c r="AB296" s="796">
        <f t="shared" si="140"/>
        <v>0</v>
      </c>
      <c r="AC296" s="796">
        <f t="shared" si="140"/>
        <v>0</v>
      </c>
      <c r="AD296" s="796">
        <f t="shared" si="140"/>
        <v>0</v>
      </c>
      <c r="AE296" s="796">
        <f t="shared" si="140"/>
        <v>0</v>
      </c>
      <c r="AF296" s="796">
        <f t="shared" si="140"/>
        <v>0</v>
      </c>
      <c r="AG296" s="796">
        <f t="shared" si="140"/>
        <v>0</v>
      </c>
      <c r="AH296" s="796">
        <f t="shared" si="140"/>
        <v>0</v>
      </c>
      <c r="AI296" s="796">
        <f>SUM(T296:AH296)</f>
        <v>0</v>
      </c>
      <c r="AJ296" s="797">
        <f>H296-AI296</f>
        <v>0</v>
      </c>
    </row>
    <row r="297" spans="1:36" ht="20.399999999999999" customHeight="1">
      <c r="A297" s="1770" t="s">
        <v>63</v>
      </c>
      <c r="B297" s="1771"/>
      <c r="C297" s="1771"/>
      <c r="D297" s="1771"/>
      <c r="E297" s="1771"/>
      <c r="F297" s="1771"/>
      <c r="G297" s="1772"/>
      <c r="H297" s="96">
        <f>H288+H296</f>
        <v>398667.99999999994</v>
      </c>
      <c r="I297" s="96">
        <f t="shared" ref="I297:J297" si="141">I288+I296</f>
        <v>478668</v>
      </c>
      <c r="J297" s="96">
        <f t="shared" si="141"/>
        <v>478668</v>
      </c>
      <c r="K297" s="840"/>
      <c r="L297" s="840"/>
      <c r="M297" s="840"/>
      <c r="R297" s="792"/>
      <c r="S297" s="792"/>
      <c r="T297" s="792">
        <f>T288+T296</f>
        <v>0</v>
      </c>
      <c r="U297" s="792">
        <f t="shared" ref="U297:AH297" si="142">U288+U296</f>
        <v>0</v>
      </c>
      <c r="V297" s="792">
        <f t="shared" si="142"/>
        <v>0</v>
      </c>
      <c r="W297" s="792">
        <f t="shared" si="142"/>
        <v>0</v>
      </c>
      <c r="X297" s="792">
        <f t="shared" si="142"/>
        <v>0</v>
      </c>
      <c r="Y297" s="792">
        <f t="shared" si="142"/>
        <v>0</v>
      </c>
      <c r="Z297" s="792">
        <f t="shared" si="142"/>
        <v>0</v>
      </c>
      <c r="AA297" s="792">
        <f t="shared" si="142"/>
        <v>0</v>
      </c>
      <c r="AB297" s="792">
        <f t="shared" si="142"/>
        <v>0</v>
      </c>
      <c r="AC297" s="792">
        <f t="shared" si="142"/>
        <v>0</v>
      </c>
      <c r="AD297" s="792">
        <f t="shared" si="142"/>
        <v>0</v>
      </c>
      <c r="AE297" s="792">
        <f t="shared" si="142"/>
        <v>0</v>
      </c>
      <c r="AF297" s="792">
        <f t="shared" si="142"/>
        <v>0</v>
      </c>
      <c r="AG297" s="792">
        <f t="shared" si="142"/>
        <v>0</v>
      </c>
      <c r="AH297" s="792">
        <f t="shared" si="142"/>
        <v>0</v>
      </c>
      <c r="AI297" s="792">
        <f t="shared" si="120"/>
        <v>0</v>
      </c>
      <c r="AJ297" s="792">
        <f t="shared" si="121"/>
        <v>398667.99999999994</v>
      </c>
    </row>
    <row r="298" spans="1:36" ht="12" customHeight="1">
      <c r="J298" s="78"/>
      <c r="K298" s="58"/>
    </row>
    <row r="299" spans="1:36" ht="21.9" customHeight="1">
      <c r="B299" s="2107" t="s">
        <v>139</v>
      </c>
      <c r="C299" s="2107"/>
      <c r="D299" s="2107"/>
      <c r="E299" s="2107"/>
      <c r="F299" s="2107"/>
      <c r="G299" s="2107"/>
      <c r="H299" s="2107"/>
      <c r="I299" s="2107"/>
      <c r="J299" s="2107"/>
    </row>
    <row r="300" spans="1:36" ht="23.1" customHeight="1">
      <c r="A300" s="1797" t="s">
        <v>106</v>
      </c>
      <c r="B300" s="2110" t="s">
        <v>77</v>
      </c>
      <c r="C300" s="2111"/>
      <c r="D300" s="2112"/>
      <c r="E300" s="1858" t="s">
        <v>82</v>
      </c>
      <c r="F300" s="1940" t="s">
        <v>35</v>
      </c>
      <c r="G300" s="1800" t="s">
        <v>111</v>
      </c>
      <c r="H300" s="1801" t="s">
        <v>104</v>
      </c>
      <c r="I300" s="1801"/>
      <c r="J300" s="1801"/>
      <c r="R300" s="1760" t="s">
        <v>656</v>
      </c>
      <c r="S300" s="1761"/>
      <c r="T300" s="1761"/>
      <c r="U300" s="1761"/>
      <c r="V300" s="1761"/>
      <c r="W300" s="1761"/>
      <c r="X300" s="1761"/>
      <c r="Y300" s="1761"/>
      <c r="Z300" s="1761"/>
      <c r="AA300" s="1761"/>
      <c r="AB300" s="1761"/>
      <c r="AC300" s="1761"/>
      <c r="AD300" s="1761"/>
      <c r="AE300" s="1761"/>
      <c r="AF300" s="1761"/>
      <c r="AG300" s="1761"/>
      <c r="AH300" s="1762"/>
      <c r="AI300" s="823" t="s">
        <v>336</v>
      </c>
      <c r="AJ300" s="811" t="s">
        <v>647</v>
      </c>
    </row>
    <row r="301" spans="1:36" ht="23.1" customHeight="1">
      <c r="A301" s="1798"/>
      <c r="B301" s="2113"/>
      <c r="C301" s="2114"/>
      <c r="D301" s="2115"/>
      <c r="E301" s="1858"/>
      <c r="F301" s="1940"/>
      <c r="G301" s="1800"/>
      <c r="H301" s="55">
        <f>H14</f>
        <v>2024</v>
      </c>
      <c r="I301" s="55">
        <f t="shared" ref="I301:J301" si="143">I14</f>
        <v>2025</v>
      </c>
      <c r="J301" s="55">
        <f t="shared" si="143"/>
        <v>2026</v>
      </c>
      <c r="R301" s="792"/>
      <c r="S301" s="792"/>
      <c r="T301" s="792"/>
      <c r="U301" s="792"/>
      <c r="V301" s="792"/>
      <c r="W301" s="792"/>
      <c r="X301" s="792"/>
      <c r="Y301" s="792"/>
      <c r="Z301" s="792"/>
      <c r="AA301" s="792"/>
      <c r="AB301" s="792"/>
      <c r="AC301" s="792"/>
      <c r="AD301" s="792"/>
      <c r="AE301" s="792"/>
      <c r="AF301" s="792"/>
      <c r="AG301" s="792"/>
      <c r="AH301" s="792"/>
      <c r="AI301" s="792"/>
      <c r="AJ301" s="792"/>
    </row>
    <row r="302" spans="1:36" ht="16.05" customHeight="1">
      <c r="A302" s="68">
        <v>1</v>
      </c>
      <c r="B302" s="1763">
        <v>2</v>
      </c>
      <c r="C302" s="1763"/>
      <c r="D302" s="1763"/>
      <c r="E302" s="69">
        <v>3</v>
      </c>
      <c r="F302" s="69">
        <v>4</v>
      </c>
      <c r="G302" s="69">
        <v>5</v>
      </c>
      <c r="H302" s="217">
        <v>6</v>
      </c>
      <c r="I302" s="217">
        <v>7</v>
      </c>
      <c r="J302" s="217">
        <v>8</v>
      </c>
      <c r="K302" s="1387" t="s">
        <v>937</v>
      </c>
      <c r="L302" s="1387"/>
    </row>
    <row r="303" spans="1:36" ht="16.05" customHeight="1">
      <c r="A303" s="98">
        <v>1</v>
      </c>
      <c r="B303" s="1759" t="s">
        <v>968</v>
      </c>
      <c r="C303" s="1759"/>
      <c r="D303" s="1759"/>
      <c r="E303" s="99" t="s">
        <v>117</v>
      </c>
      <c r="F303" s="100" t="s">
        <v>117</v>
      </c>
      <c r="G303" s="101" t="s">
        <v>117</v>
      </c>
      <c r="H303" s="102">
        <f>SUM(H304:H322)</f>
        <v>2460047</v>
      </c>
      <c r="I303" s="102">
        <f t="shared" ref="I303:J303" si="144">SUM(I304:I322)</f>
        <v>2533227</v>
      </c>
      <c r="J303" s="102">
        <f t="shared" si="144"/>
        <v>2533227</v>
      </c>
      <c r="K303" s="1387"/>
      <c r="L303" s="1387"/>
    </row>
    <row r="304" spans="1:36" ht="17.100000000000001" customHeight="1">
      <c r="A304" s="1437"/>
      <c r="B304" s="1903" t="s">
        <v>927</v>
      </c>
      <c r="C304" s="1904"/>
      <c r="D304" s="1905"/>
      <c r="E304" s="75" t="s">
        <v>549</v>
      </c>
      <c r="F304" s="995">
        <v>12</v>
      </c>
      <c r="G304" s="124">
        <f t="shared" ref="G304:G366" si="145">H304/F304</f>
        <v>184464</v>
      </c>
      <c r="H304" s="88">
        <v>2213568</v>
      </c>
      <c r="I304" s="88">
        <v>2213568</v>
      </c>
      <c r="J304" s="88">
        <v>2213568</v>
      </c>
      <c r="K304" s="1096" t="s">
        <v>926</v>
      </c>
      <c r="L304" s="1096"/>
      <c r="M304" s="1096"/>
      <c r="R304" s="792"/>
      <c r="S304" s="792"/>
      <c r="T304" s="792"/>
      <c r="U304" s="792"/>
      <c r="V304" s="792"/>
      <c r="W304" s="792"/>
      <c r="X304" s="792"/>
      <c r="Y304" s="792"/>
      <c r="Z304" s="792"/>
      <c r="AA304" s="792"/>
      <c r="AB304" s="792"/>
      <c r="AC304" s="792"/>
      <c r="AD304" s="792"/>
      <c r="AE304" s="792"/>
      <c r="AF304" s="792"/>
      <c r="AG304" s="792"/>
      <c r="AH304" s="792"/>
      <c r="AI304" s="792">
        <f t="shared" ref="AI304" si="146">SUM(T304:AH304)</f>
        <v>0</v>
      </c>
      <c r="AJ304" s="792">
        <f t="shared" ref="AJ304" si="147">H304-AI304</f>
        <v>2213568</v>
      </c>
    </row>
    <row r="305" spans="1:36" ht="17.100000000000001" customHeight="1">
      <c r="A305" s="1437"/>
      <c r="B305" s="1903" t="s">
        <v>928</v>
      </c>
      <c r="C305" s="1904"/>
      <c r="D305" s="1905"/>
      <c r="E305" s="75" t="s">
        <v>98</v>
      </c>
      <c r="F305" s="995">
        <v>12</v>
      </c>
      <c r="G305" s="124">
        <f t="shared" si="145"/>
        <v>6638.25</v>
      </c>
      <c r="H305" s="88">
        <v>79659</v>
      </c>
      <c r="I305" s="88">
        <v>79659</v>
      </c>
      <c r="J305" s="88">
        <v>79659</v>
      </c>
      <c r="K305" s="1096"/>
      <c r="L305" s="1096"/>
      <c r="M305" s="1096"/>
      <c r="R305" s="792"/>
      <c r="S305" s="792"/>
      <c r="T305" s="792"/>
      <c r="U305" s="792"/>
      <c r="V305" s="792"/>
      <c r="W305" s="792"/>
      <c r="X305" s="792"/>
      <c r="Y305" s="792"/>
      <c r="Z305" s="792"/>
      <c r="AA305" s="792"/>
      <c r="AB305" s="792"/>
      <c r="AC305" s="792"/>
      <c r="AD305" s="792"/>
      <c r="AE305" s="792"/>
      <c r="AF305" s="792"/>
      <c r="AG305" s="792"/>
      <c r="AH305" s="792"/>
      <c r="AI305" s="792">
        <f t="shared" ref="AI305:AI369" si="148">SUM(T305:AH305)</f>
        <v>0</v>
      </c>
      <c r="AJ305" s="792">
        <f t="shared" ref="AJ305:AJ369" si="149">H305-AI305</f>
        <v>79659</v>
      </c>
    </row>
    <row r="306" spans="1:36" ht="17.100000000000001" customHeight="1">
      <c r="A306" s="1437"/>
      <c r="B306" s="1903" t="s">
        <v>64</v>
      </c>
      <c r="C306" s="1904"/>
      <c r="D306" s="1905"/>
      <c r="E306" s="75" t="s">
        <v>93</v>
      </c>
      <c r="F306" s="995">
        <v>43</v>
      </c>
      <c r="G306" s="124">
        <f t="shared" si="145"/>
        <v>3879.5348837209303</v>
      </c>
      <c r="H306" s="88">
        <f>240000-29113.33-44066.67</f>
        <v>166820</v>
      </c>
      <c r="I306" s="88">
        <v>240000</v>
      </c>
      <c r="J306" s="88">
        <v>240000</v>
      </c>
      <c r="K306" s="831"/>
      <c r="L306" s="831"/>
      <c r="R306" s="792"/>
      <c r="S306" s="792"/>
      <c r="T306" s="792"/>
      <c r="U306" s="792"/>
      <c r="V306" s="792"/>
      <c r="W306" s="792"/>
      <c r="X306" s="792"/>
      <c r="Y306" s="792"/>
      <c r="Z306" s="792"/>
      <c r="AA306" s="792"/>
      <c r="AB306" s="792"/>
      <c r="AC306" s="792"/>
      <c r="AD306" s="792"/>
      <c r="AE306" s="792"/>
      <c r="AF306" s="792"/>
      <c r="AG306" s="792"/>
      <c r="AH306" s="792"/>
      <c r="AI306" s="792">
        <f t="shared" si="148"/>
        <v>0</v>
      </c>
      <c r="AJ306" s="792">
        <f t="shared" si="149"/>
        <v>166820</v>
      </c>
    </row>
    <row r="307" spans="1:36" ht="17.100000000000001" customHeight="1">
      <c r="A307" s="1437"/>
      <c r="B307" s="1912" t="s">
        <v>795</v>
      </c>
      <c r="C307" s="1913"/>
      <c r="D307" s="1914"/>
      <c r="E307" s="75" t="s">
        <v>93</v>
      </c>
      <c r="F307" s="995"/>
      <c r="G307" s="124" t="e">
        <f t="shared" ref="G307:G308" si="150">H307/F307</f>
        <v>#DIV/0!</v>
      </c>
      <c r="H307" s="88"/>
      <c r="I307" s="88"/>
      <c r="J307" s="88"/>
      <c r="K307" s="831"/>
      <c r="L307" s="831"/>
      <c r="R307" s="792"/>
      <c r="S307" s="792"/>
      <c r="T307" s="792"/>
      <c r="U307" s="792"/>
      <c r="V307" s="792"/>
      <c r="W307" s="792"/>
      <c r="X307" s="792"/>
      <c r="Y307" s="792"/>
      <c r="Z307" s="792"/>
      <c r="AA307" s="792"/>
      <c r="AB307" s="792"/>
      <c r="AC307" s="792"/>
      <c r="AD307" s="792"/>
      <c r="AE307" s="792"/>
      <c r="AF307" s="792"/>
      <c r="AG307" s="792"/>
      <c r="AH307" s="792"/>
      <c r="AI307" s="792"/>
      <c r="AJ307" s="792"/>
    </row>
    <row r="308" spans="1:36" ht="17.100000000000001" customHeight="1">
      <c r="A308" s="1437"/>
      <c r="B308" s="1900" t="s">
        <v>645</v>
      </c>
      <c r="C308" s="1901"/>
      <c r="D308" s="1902"/>
      <c r="E308" s="75" t="s">
        <v>95</v>
      </c>
      <c r="F308" s="995"/>
      <c r="G308" s="124" t="e">
        <f t="shared" si="150"/>
        <v>#DIV/0!</v>
      </c>
      <c r="H308" s="88"/>
      <c r="I308" s="88"/>
      <c r="J308" s="88"/>
      <c r="K308" s="831"/>
      <c r="L308" s="831"/>
      <c r="R308" s="792"/>
      <c r="S308" s="792"/>
      <c r="T308" s="792"/>
      <c r="U308" s="792"/>
      <c r="V308" s="792"/>
      <c r="W308" s="792"/>
      <c r="X308" s="792"/>
      <c r="Y308" s="792"/>
      <c r="Z308" s="792"/>
      <c r="AA308" s="792"/>
      <c r="AB308" s="792"/>
      <c r="AC308" s="792"/>
      <c r="AD308" s="792"/>
      <c r="AE308" s="792"/>
      <c r="AF308" s="792"/>
      <c r="AG308" s="792"/>
      <c r="AH308" s="792"/>
      <c r="AI308" s="792"/>
      <c r="AJ308" s="792"/>
    </row>
    <row r="309" spans="1:36" ht="17.100000000000001" customHeight="1">
      <c r="A309" s="1437"/>
      <c r="B309" s="1912" t="s">
        <v>190</v>
      </c>
      <c r="C309" s="1913"/>
      <c r="D309" s="1914"/>
      <c r="E309" s="75" t="s">
        <v>93</v>
      </c>
      <c r="F309" s="995"/>
      <c r="G309" s="124" t="e">
        <f t="shared" ref="G309" si="151">H309/F309</f>
        <v>#DIV/0!</v>
      </c>
      <c r="H309" s="88"/>
      <c r="I309" s="88"/>
      <c r="J309" s="88"/>
      <c r="K309" s="831"/>
      <c r="L309" s="831"/>
      <c r="R309" s="792"/>
      <c r="S309" s="792"/>
      <c r="T309" s="792"/>
      <c r="U309" s="792"/>
      <c r="V309" s="792"/>
      <c r="W309" s="792"/>
      <c r="X309" s="792"/>
      <c r="Y309" s="792"/>
      <c r="Z309" s="792"/>
      <c r="AA309" s="792"/>
      <c r="AB309" s="792"/>
      <c r="AC309" s="792"/>
      <c r="AD309" s="792"/>
      <c r="AE309" s="792"/>
      <c r="AF309" s="792"/>
      <c r="AG309" s="792"/>
      <c r="AH309" s="792"/>
      <c r="AI309" s="792"/>
      <c r="AJ309" s="792"/>
    </row>
    <row r="310" spans="1:36" ht="17.100000000000001" customHeight="1">
      <c r="A310" s="1437"/>
      <c r="B310" s="1912" t="s">
        <v>662</v>
      </c>
      <c r="C310" s="1913"/>
      <c r="D310" s="1914"/>
      <c r="E310" s="75" t="s">
        <v>93</v>
      </c>
      <c r="F310" s="995"/>
      <c r="G310" s="124" t="e">
        <f t="shared" si="145"/>
        <v>#DIV/0!</v>
      </c>
      <c r="H310" s="88"/>
      <c r="I310" s="88"/>
      <c r="J310" s="88"/>
      <c r="K310" s="831"/>
      <c r="L310" s="831"/>
      <c r="R310" s="792"/>
      <c r="S310" s="792"/>
      <c r="T310" s="792"/>
      <c r="U310" s="792"/>
      <c r="V310" s="792"/>
      <c r="W310" s="792"/>
      <c r="X310" s="792"/>
      <c r="Y310" s="792"/>
      <c r="Z310" s="792"/>
      <c r="AA310" s="792"/>
      <c r="AB310" s="792"/>
      <c r="AC310" s="792"/>
      <c r="AD310" s="792"/>
      <c r="AE310" s="792"/>
      <c r="AF310" s="792"/>
      <c r="AG310" s="792"/>
      <c r="AH310" s="792"/>
      <c r="AI310" s="792"/>
      <c r="AJ310" s="792"/>
    </row>
    <row r="311" spans="1:36" ht="17.100000000000001" customHeight="1">
      <c r="A311" s="1437"/>
      <c r="B311" s="1900" t="s">
        <v>708</v>
      </c>
      <c r="C311" s="1901"/>
      <c r="D311" s="1902"/>
      <c r="E311" s="75" t="s">
        <v>93</v>
      </c>
      <c r="F311" s="91"/>
      <c r="G311" s="124" t="e">
        <f t="shared" si="145"/>
        <v>#DIV/0!</v>
      </c>
      <c r="H311" s="88"/>
      <c r="I311" s="88"/>
      <c r="J311" s="88"/>
      <c r="K311" s="831"/>
      <c r="L311" s="831"/>
      <c r="R311" s="792"/>
      <c r="S311" s="792"/>
      <c r="T311" s="792"/>
      <c r="U311" s="792"/>
      <c r="V311" s="792"/>
      <c r="W311" s="792"/>
      <c r="X311" s="792"/>
      <c r="Y311" s="792"/>
      <c r="Z311" s="792"/>
      <c r="AA311" s="792"/>
      <c r="AB311" s="792"/>
      <c r="AC311" s="792"/>
      <c r="AD311" s="792"/>
      <c r="AE311" s="792"/>
      <c r="AF311" s="792"/>
      <c r="AG311" s="792"/>
      <c r="AH311" s="792"/>
      <c r="AI311" s="792"/>
      <c r="AJ311" s="792"/>
    </row>
    <row r="312" spans="1:36" ht="17.100000000000001" customHeight="1">
      <c r="A312" s="1437"/>
      <c r="B312" s="1900" t="s">
        <v>709</v>
      </c>
      <c r="C312" s="1901"/>
      <c r="D312" s="1902"/>
      <c r="E312" s="75" t="s">
        <v>93</v>
      </c>
      <c r="F312" s="91"/>
      <c r="G312" s="124" t="e">
        <f t="shared" si="145"/>
        <v>#DIV/0!</v>
      </c>
      <c r="H312" s="88"/>
      <c r="I312" s="88"/>
      <c r="J312" s="88"/>
      <c r="K312" s="831"/>
      <c r="L312" s="831"/>
      <c r="R312" s="792"/>
      <c r="S312" s="792"/>
      <c r="T312" s="792"/>
      <c r="U312" s="792"/>
      <c r="V312" s="792"/>
      <c r="W312" s="792"/>
      <c r="X312" s="792"/>
      <c r="Y312" s="792"/>
      <c r="Z312" s="792"/>
      <c r="AA312" s="792"/>
      <c r="AB312" s="792"/>
      <c r="AC312" s="792"/>
      <c r="AD312" s="792"/>
      <c r="AE312" s="792"/>
      <c r="AF312" s="792"/>
      <c r="AG312" s="792"/>
      <c r="AH312" s="792"/>
      <c r="AI312" s="792"/>
      <c r="AJ312" s="792"/>
    </row>
    <row r="313" spans="1:36" ht="17.100000000000001" customHeight="1">
      <c r="A313" s="1437"/>
      <c r="B313" s="1900" t="s">
        <v>827</v>
      </c>
      <c r="C313" s="1901"/>
      <c r="D313" s="1902"/>
      <c r="E313" s="1364" t="s">
        <v>872</v>
      </c>
      <c r="F313" s="91"/>
      <c r="G313" s="124" t="e">
        <f t="shared" si="145"/>
        <v>#DIV/0!</v>
      </c>
      <c r="H313" s="88"/>
      <c r="I313" s="88"/>
      <c r="J313" s="88"/>
      <c r="R313" s="792"/>
      <c r="S313" s="792"/>
      <c r="T313" s="792"/>
      <c r="U313" s="792"/>
      <c r="V313" s="792"/>
      <c r="W313" s="792"/>
      <c r="X313" s="792"/>
      <c r="Y313" s="792"/>
      <c r="Z313" s="792"/>
      <c r="AA313" s="792"/>
      <c r="AB313" s="792"/>
      <c r="AC313" s="792"/>
      <c r="AD313" s="792"/>
      <c r="AE313" s="792"/>
      <c r="AF313" s="792"/>
      <c r="AG313" s="792"/>
      <c r="AH313" s="792"/>
      <c r="AI313" s="792">
        <f t="shared" si="148"/>
        <v>0</v>
      </c>
      <c r="AJ313" s="792">
        <f t="shared" si="149"/>
        <v>0</v>
      </c>
    </row>
    <row r="314" spans="1:36" ht="17.100000000000001" customHeight="1">
      <c r="A314" s="114"/>
      <c r="B314" s="1867"/>
      <c r="C314" s="1868"/>
      <c r="D314" s="1869"/>
      <c r="E314" s="75" t="s">
        <v>95</v>
      </c>
      <c r="F314" s="91"/>
      <c r="G314" s="124" t="e">
        <f t="shared" ref="G314" si="152">H314/F314</f>
        <v>#DIV/0!</v>
      </c>
      <c r="H314" s="88"/>
      <c r="I314" s="88"/>
      <c r="J314" s="88"/>
      <c r="R314" s="792"/>
      <c r="S314" s="792"/>
      <c r="T314" s="792"/>
      <c r="U314" s="792"/>
      <c r="V314" s="792"/>
      <c r="W314" s="792"/>
      <c r="X314" s="792"/>
      <c r="Y314" s="792"/>
      <c r="Z314" s="792"/>
      <c r="AA314" s="792"/>
      <c r="AB314" s="792"/>
      <c r="AC314" s="792"/>
      <c r="AD314" s="792"/>
      <c r="AE314" s="792"/>
      <c r="AF314" s="792"/>
      <c r="AG314" s="792"/>
      <c r="AH314" s="792"/>
      <c r="AI314" s="792">
        <f t="shared" si="148"/>
        <v>0</v>
      </c>
      <c r="AJ314" s="792">
        <f t="shared" si="149"/>
        <v>0</v>
      </c>
    </row>
    <row r="315" spans="1:36" ht="17.100000000000001" customHeight="1">
      <c r="A315" s="114"/>
      <c r="B315" s="1709"/>
      <c r="C315" s="1710"/>
      <c r="D315" s="1711"/>
      <c r="E315" s="75" t="s">
        <v>95</v>
      </c>
      <c r="F315" s="80"/>
      <c r="G315" s="97" t="e">
        <f t="shared" si="145"/>
        <v>#DIV/0!</v>
      </c>
      <c r="H315" s="56"/>
      <c r="I315" s="56"/>
      <c r="J315" s="56"/>
      <c r="R315" s="792"/>
      <c r="S315" s="792"/>
      <c r="T315" s="792"/>
      <c r="U315" s="792"/>
      <c r="V315" s="792"/>
      <c r="W315" s="792"/>
      <c r="X315" s="792"/>
      <c r="Y315" s="792"/>
      <c r="Z315" s="792"/>
      <c r="AA315" s="792"/>
      <c r="AB315" s="792"/>
      <c r="AC315" s="792"/>
      <c r="AD315" s="792"/>
      <c r="AE315" s="792"/>
      <c r="AF315" s="792"/>
      <c r="AG315" s="792"/>
      <c r="AH315" s="792"/>
      <c r="AI315" s="792">
        <f t="shared" si="148"/>
        <v>0</v>
      </c>
      <c r="AJ315" s="792">
        <f t="shared" si="149"/>
        <v>0</v>
      </c>
    </row>
    <row r="316" spans="1:36" ht="17.100000000000001" hidden="1" customHeight="1">
      <c r="A316" s="114"/>
      <c r="B316" s="1709"/>
      <c r="C316" s="1710"/>
      <c r="D316" s="1711"/>
      <c r="E316" s="75" t="s">
        <v>95</v>
      </c>
      <c r="F316" s="80"/>
      <c r="G316" s="97" t="e">
        <f t="shared" si="145"/>
        <v>#DIV/0!</v>
      </c>
      <c r="H316" s="56"/>
      <c r="I316" s="56"/>
      <c r="J316" s="56"/>
      <c r="R316" s="792"/>
      <c r="S316" s="792"/>
      <c r="T316" s="792"/>
      <c r="U316" s="792"/>
      <c r="V316" s="792"/>
      <c r="W316" s="792"/>
      <c r="X316" s="792"/>
      <c r="Y316" s="792"/>
      <c r="Z316" s="792"/>
      <c r="AA316" s="792"/>
      <c r="AB316" s="792"/>
      <c r="AC316" s="792"/>
      <c r="AD316" s="792"/>
      <c r="AE316" s="792"/>
      <c r="AF316" s="792"/>
      <c r="AG316" s="792"/>
      <c r="AH316" s="792"/>
      <c r="AI316" s="792"/>
      <c r="AJ316" s="792"/>
    </row>
    <row r="317" spans="1:36" ht="17.100000000000001" hidden="1" customHeight="1">
      <c r="A317" s="1365"/>
      <c r="B317" s="1439"/>
      <c r="C317" s="1440"/>
      <c r="D317" s="1441"/>
      <c r="E317" s="75" t="s">
        <v>95</v>
      </c>
      <c r="F317" s="1438"/>
      <c r="G317" s="97" t="e">
        <f t="shared" si="145"/>
        <v>#DIV/0!</v>
      </c>
      <c r="H317" s="1369"/>
      <c r="I317" s="1369"/>
      <c r="J317" s="1369"/>
      <c r="R317" s="792"/>
      <c r="S317" s="792"/>
      <c r="T317" s="792"/>
      <c r="U317" s="792"/>
      <c r="V317" s="792"/>
      <c r="W317" s="792"/>
      <c r="X317" s="792"/>
      <c r="Y317" s="792"/>
      <c r="Z317" s="792"/>
      <c r="AA317" s="792"/>
      <c r="AB317" s="792"/>
      <c r="AC317" s="792"/>
      <c r="AD317" s="792"/>
      <c r="AE317" s="792"/>
      <c r="AF317" s="792"/>
      <c r="AG317" s="792"/>
      <c r="AH317" s="792"/>
      <c r="AI317" s="792"/>
      <c r="AJ317" s="792"/>
    </row>
    <row r="318" spans="1:36" ht="17.100000000000001" hidden="1" customHeight="1">
      <c r="A318" s="1365"/>
      <c r="B318" s="1439"/>
      <c r="C318" s="1440"/>
      <c r="D318" s="1441"/>
      <c r="E318" s="75" t="s">
        <v>95</v>
      </c>
      <c r="F318" s="1438"/>
      <c r="G318" s="97" t="e">
        <f t="shared" si="145"/>
        <v>#DIV/0!</v>
      </c>
      <c r="H318" s="1369"/>
      <c r="I318" s="1369"/>
      <c r="J318" s="1369"/>
      <c r="R318" s="792"/>
      <c r="S318" s="792"/>
      <c r="T318" s="792"/>
      <c r="U318" s="792"/>
      <c r="V318" s="792"/>
      <c r="W318" s="792"/>
      <c r="X318" s="792"/>
      <c r="Y318" s="792"/>
      <c r="Z318" s="792"/>
      <c r="AA318" s="792"/>
      <c r="AB318" s="792"/>
      <c r="AC318" s="792"/>
      <c r="AD318" s="792"/>
      <c r="AE318" s="792"/>
      <c r="AF318" s="792"/>
      <c r="AG318" s="792"/>
      <c r="AH318" s="792"/>
      <c r="AI318" s="792"/>
      <c r="AJ318" s="792"/>
    </row>
    <row r="319" spans="1:36" ht="17.100000000000001" hidden="1" customHeight="1">
      <c r="A319" s="1365"/>
      <c r="B319" s="1439"/>
      <c r="C319" s="1440"/>
      <c r="D319" s="1441"/>
      <c r="E319" s="75" t="s">
        <v>95</v>
      </c>
      <c r="F319" s="1438"/>
      <c r="G319" s="97" t="e">
        <f t="shared" si="145"/>
        <v>#DIV/0!</v>
      </c>
      <c r="H319" s="1369"/>
      <c r="I319" s="1369"/>
      <c r="J319" s="1369"/>
      <c r="R319" s="792"/>
      <c r="S319" s="792"/>
      <c r="T319" s="792"/>
      <c r="U319" s="792"/>
      <c r="V319" s="792"/>
      <c r="W319" s="792"/>
      <c r="X319" s="792"/>
      <c r="Y319" s="792"/>
      <c r="Z319" s="792"/>
      <c r="AA319" s="792"/>
      <c r="AB319" s="792"/>
      <c r="AC319" s="792"/>
      <c r="AD319" s="792"/>
      <c r="AE319" s="792"/>
      <c r="AF319" s="792"/>
      <c r="AG319" s="792"/>
      <c r="AH319" s="792"/>
      <c r="AI319" s="792"/>
      <c r="AJ319" s="792"/>
    </row>
    <row r="320" spans="1:36" ht="17.100000000000001" hidden="1" customHeight="1">
      <c r="A320" s="1365"/>
      <c r="B320" s="1439"/>
      <c r="C320" s="1440"/>
      <c r="D320" s="1441"/>
      <c r="E320" s="75" t="s">
        <v>95</v>
      </c>
      <c r="F320" s="1438"/>
      <c r="G320" s="97" t="e">
        <f t="shared" si="145"/>
        <v>#DIV/0!</v>
      </c>
      <c r="H320" s="1369"/>
      <c r="I320" s="1369"/>
      <c r="J320" s="1369"/>
      <c r="R320" s="792"/>
      <c r="S320" s="792"/>
      <c r="T320" s="792"/>
      <c r="U320" s="792"/>
      <c r="V320" s="792"/>
      <c r="W320" s="792"/>
      <c r="X320" s="792"/>
      <c r="Y320" s="792"/>
      <c r="Z320" s="792"/>
      <c r="AA320" s="792"/>
      <c r="AB320" s="792"/>
      <c r="AC320" s="792"/>
      <c r="AD320" s="792"/>
      <c r="AE320" s="792"/>
      <c r="AF320" s="792"/>
      <c r="AG320" s="792"/>
      <c r="AH320" s="792"/>
      <c r="AI320" s="792"/>
      <c r="AJ320" s="792"/>
    </row>
    <row r="321" spans="1:36" ht="17.100000000000001" hidden="1" customHeight="1">
      <c r="A321" s="1365"/>
      <c r="B321" s="1439"/>
      <c r="C321" s="1440"/>
      <c r="D321" s="1441"/>
      <c r="E321" s="75" t="s">
        <v>95</v>
      </c>
      <c r="F321" s="1438"/>
      <c r="G321" s="97" t="e">
        <f t="shared" si="145"/>
        <v>#DIV/0!</v>
      </c>
      <c r="H321" s="1369"/>
      <c r="I321" s="1369"/>
      <c r="J321" s="1369"/>
      <c r="R321" s="792"/>
      <c r="S321" s="792"/>
      <c r="T321" s="792"/>
      <c r="U321" s="792"/>
      <c r="V321" s="792"/>
      <c r="W321" s="792"/>
      <c r="X321" s="792"/>
      <c r="Y321" s="792"/>
      <c r="Z321" s="792"/>
      <c r="AA321" s="792"/>
      <c r="AB321" s="792"/>
      <c r="AC321" s="792"/>
      <c r="AD321" s="792"/>
      <c r="AE321" s="792"/>
      <c r="AF321" s="792"/>
      <c r="AG321" s="792"/>
      <c r="AH321" s="792"/>
      <c r="AI321" s="792"/>
      <c r="AJ321" s="792"/>
    </row>
    <row r="322" spans="1:36" ht="17.100000000000001" hidden="1" customHeight="1">
      <c r="A322" s="1365"/>
      <c r="B322" s="2198"/>
      <c r="C322" s="2199"/>
      <c r="D322" s="2200"/>
      <c r="E322" s="1366" t="s">
        <v>95</v>
      </c>
      <c r="F322" s="1367"/>
      <c r="G322" s="1368" t="e">
        <f>H322/F322</f>
        <v>#DIV/0!</v>
      </c>
      <c r="H322" s="1369"/>
      <c r="I322" s="1369"/>
      <c r="J322" s="1369"/>
      <c r="R322" s="792"/>
      <c r="S322" s="792"/>
      <c r="T322" s="792"/>
      <c r="U322" s="792"/>
      <c r="V322" s="792"/>
      <c r="W322" s="792"/>
      <c r="X322" s="792"/>
      <c r="Y322" s="792"/>
      <c r="Z322" s="792"/>
      <c r="AA322" s="792"/>
      <c r="AB322" s="792"/>
      <c r="AC322" s="792"/>
      <c r="AD322" s="792"/>
      <c r="AE322" s="792"/>
      <c r="AF322" s="792"/>
      <c r="AG322" s="792"/>
      <c r="AH322" s="792"/>
      <c r="AI322" s="792">
        <f t="shared" si="148"/>
        <v>0</v>
      </c>
      <c r="AJ322" s="792">
        <f t="shared" si="149"/>
        <v>0</v>
      </c>
    </row>
    <row r="323" spans="1:36" ht="17.100000000000001" customHeight="1">
      <c r="A323" s="98">
        <v>2</v>
      </c>
      <c r="B323" s="1759" t="s">
        <v>931</v>
      </c>
      <c r="C323" s="1759"/>
      <c r="D323" s="1759"/>
      <c r="E323" s="99" t="s">
        <v>117</v>
      </c>
      <c r="F323" s="100" t="s">
        <v>117</v>
      </c>
      <c r="G323" s="101" t="s">
        <v>117</v>
      </c>
      <c r="H323" s="102">
        <f>SUM(H324:H336)</f>
        <v>92524</v>
      </c>
      <c r="I323" s="102">
        <f t="shared" ref="I323:J323" si="153">SUM(I324:I336)</f>
        <v>92524</v>
      </c>
      <c r="J323" s="102">
        <f t="shared" si="153"/>
        <v>92524</v>
      </c>
      <c r="R323" s="792"/>
      <c r="S323" s="792"/>
      <c r="T323" s="792"/>
      <c r="U323" s="792"/>
      <c r="V323" s="792"/>
      <c r="W323" s="792"/>
      <c r="X323" s="792"/>
      <c r="Y323" s="792"/>
      <c r="Z323" s="792"/>
      <c r="AA323" s="792"/>
      <c r="AB323" s="792"/>
      <c r="AC323" s="792"/>
      <c r="AD323" s="792"/>
      <c r="AE323" s="792"/>
      <c r="AF323" s="792"/>
      <c r="AG323" s="792"/>
      <c r="AH323" s="792"/>
      <c r="AI323" s="792">
        <f t="shared" si="148"/>
        <v>0</v>
      </c>
      <c r="AJ323" s="792">
        <f t="shared" si="149"/>
        <v>92524</v>
      </c>
    </row>
    <row r="324" spans="1:36" ht="17.100000000000001" customHeight="1">
      <c r="A324" s="1442"/>
      <c r="B324" s="1900" t="s">
        <v>141</v>
      </c>
      <c r="C324" s="1901"/>
      <c r="D324" s="1902"/>
      <c r="E324" s="75" t="s">
        <v>95</v>
      </c>
      <c r="F324" s="80">
        <v>12</v>
      </c>
      <c r="G324" s="97">
        <f t="shared" si="145"/>
        <v>3425.3333333333335</v>
      </c>
      <c r="H324" s="56">
        <v>41104</v>
      </c>
      <c r="I324" s="56">
        <v>41104</v>
      </c>
      <c r="J324" s="56">
        <v>41104</v>
      </c>
      <c r="R324" s="792"/>
      <c r="S324" s="792"/>
      <c r="T324" s="792"/>
      <c r="U324" s="792"/>
      <c r="V324" s="792"/>
      <c r="W324" s="792"/>
      <c r="X324" s="792"/>
      <c r="Y324" s="792"/>
      <c r="Z324" s="792"/>
      <c r="AA324" s="792"/>
      <c r="AB324" s="792"/>
      <c r="AC324" s="792"/>
      <c r="AD324" s="792"/>
      <c r="AE324" s="792"/>
      <c r="AF324" s="792"/>
      <c r="AG324" s="792"/>
      <c r="AH324" s="792"/>
      <c r="AI324" s="792">
        <f t="shared" si="148"/>
        <v>0</v>
      </c>
      <c r="AJ324" s="792">
        <f t="shared" si="149"/>
        <v>41104</v>
      </c>
    </row>
    <row r="325" spans="1:36" ht="17.100000000000001" customHeight="1">
      <c r="A325" s="1442"/>
      <c r="B325" s="1900" t="s">
        <v>868</v>
      </c>
      <c r="C325" s="1901"/>
      <c r="D325" s="1902"/>
      <c r="E325" s="75" t="s">
        <v>95</v>
      </c>
      <c r="F325" s="80">
        <v>2</v>
      </c>
      <c r="G325" s="97">
        <f t="shared" ref="G325:G339" si="154">H325/F325</f>
        <v>6250</v>
      </c>
      <c r="H325" s="56">
        <v>12500</v>
      </c>
      <c r="I325" s="56">
        <v>12500</v>
      </c>
      <c r="J325" s="56">
        <v>12500</v>
      </c>
      <c r="R325" s="792"/>
      <c r="S325" s="792"/>
      <c r="T325" s="792"/>
      <c r="U325" s="792"/>
      <c r="V325" s="792"/>
      <c r="W325" s="792"/>
      <c r="X325" s="792"/>
      <c r="Y325" s="792"/>
      <c r="Z325" s="792"/>
      <c r="AA325" s="792"/>
      <c r="AB325" s="792"/>
      <c r="AC325" s="792"/>
      <c r="AD325" s="792"/>
      <c r="AE325" s="792"/>
      <c r="AF325" s="792"/>
      <c r="AG325" s="792"/>
      <c r="AH325" s="792"/>
      <c r="AI325" s="792"/>
      <c r="AJ325" s="792"/>
    </row>
    <row r="326" spans="1:36" ht="17.100000000000001" customHeight="1">
      <c r="A326" s="1442"/>
      <c r="B326" s="1900" t="s">
        <v>869</v>
      </c>
      <c r="C326" s="1901"/>
      <c r="D326" s="1902"/>
      <c r="E326" s="75" t="s">
        <v>95</v>
      </c>
      <c r="F326" s="80"/>
      <c r="G326" s="97" t="e">
        <f t="shared" si="154"/>
        <v>#DIV/0!</v>
      </c>
      <c r="H326" s="56"/>
      <c r="I326" s="56"/>
      <c r="J326" s="56"/>
      <c r="R326" s="792"/>
      <c r="S326" s="792"/>
      <c r="T326" s="792"/>
      <c r="U326" s="792"/>
      <c r="V326" s="792"/>
      <c r="W326" s="792"/>
      <c r="X326" s="792"/>
      <c r="Y326" s="792"/>
      <c r="Z326" s="792"/>
      <c r="AA326" s="792"/>
      <c r="AB326" s="792"/>
      <c r="AC326" s="792"/>
      <c r="AD326" s="792"/>
      <c r="AE326" s="792"/>
      <c r="AF326" s="792"/>
      <c r="AG326" s="792"/>
      <c r="AH326" s="792"/>
      <c r="AI326" s="792"/>
      <c r="AJ326" s="792"/>
    </row>
    <row r="327" spans="1:36" ht="17.100000000000001" customHeight="1">
      <c r="A327" s="1442"/>
      <c r="B327" s="1900" t="s">
        <v>870</v>
      </c>
      <c r="C327" s="1901"/>
      <c r="D327" s="1902"/>
      <c r="E327" s="75" t="s">
        <v>938</v>
      </c>
      <c r="F327" s="80"/>
      <c r="G327" s="97" t="e">
        <f t="shared" si="154"/>
        <v>#DIV/0!</v>
      </c>
      <c r="H327" s="56"/>
      <c r="I327" s="56"/>
      <c r="J327" s="56"/>
      <c r="R327" s="792"/>
      <c r="S327" s="792"/>
      <c r="T327" s="792"/>
      <c r="U327" s="792"/>
      <c r="V327" s="792"/>
      <c r="W327" s="792"/>
      <c r="X327" s="792"/>
      <c r="Y327" s="792"/>
      <c r="Z327" s="792"/>
      <c r="AA327" s="792"/>
      <c r="AB327" s="792"/>
      <c r="AC327" s="792"/>
      <c r="AD327" s="792"/>
      <c r="AE327" s="792"/>
      <c r="AF327" s="792"/>
      <c r="AG327" s="792"/>
      <c r="AH327" s="792"/>
      <c r="AI327" s="792"/>
      <c r="AJ327" s="792"/>
    </row>
    <row r="328" spans="1:36" ht="17.100000000000001" customHeight="1">
      <c r="A328" s="1442"/>
      <c r="B328" s="1900" t="s">
        <v>140</v>
      </c>
      <c r="C328" s="1901"/>
      <c r="D328" s="1902"/>
      <c r="E328" s="75" t="s">
        <v>96</v>
      </c>
      <c r="F328" s="60">
        <v>1</v>
      </c>
      <c r="G328" s="97">
        <f t="shared" si="154"/>
        <v>38920</v>
      </c>
      <c r="H328" s="56">
        <v>38920</v>
      </c>
      <c r="I328" s="56">
        <v>38920</v>
      </c>
      <c r="J328" s="56">
        <v>38920</v>
      </c>
      <c r="R328" s="792"/>
      <c r="S328" s="792"/>
      <c r="T328" s="792"/>
      <c r="U328" s="792"/>
      <c r="V328" s="792"/>
      <c r="W328" s="792"/>
      <c r="X328" s="792"/>
      <c r="Y328" s="792"/>
      <c r="Z328" s="792"/>
      <c r="AA328" s="792"/>
      <c r="AB328" s="792"/>
      <c r="AC328" s="792"/>
      <c r="AD328" s="792"/>
      <c r="AE328" s="792"/>
      <c r="AF328" s="792"/>
      <c r="AG328" s="792"/>
      <c r="AH328" s="792"/>
      <c r="AI328" s="792"/>
      <c r="AJ328" s="792"/>
    </row>
    <row r="329" spans="1:36" ht="17.100000000000001" customHeight="1">
      <c r="A329" s="1442"/>
      <c r="B329" s="1985" t="s">
        <v>181</v>
      </c>
      <c r="C329" s="1986"/>
      <c r="D329" s="1987"/>
      <c r="E329" s="75" t="s">
        <v>95</v>
      </c>
      <c r="F329" s="60"/>
      <c r="G329" s="97" t="e">
        <f t="shared" si="154"/>
        <v>#DIV/0!</v>
      </c>
      <c r="H329" s="56"/>
      <c r="I329" s="56"/>
      <c r="J329" s="1376"/>
      <c r="R329" s="792"/>
      <c r="S329" s="792"/>
      <c r="T329" s="792"/>
      <c r="U329" s="792"/>
      <c r="V329" s="792"/>
      <c r="W329" s="792"/>
      <c r="X329" s="792"/>
      <c r="Y329" s="792"/>
      <c r="Z329" s="792"/>
      <c r="AA329" s="792"/>
      <c r="AB329" s="792"/>
      <c r="AC329" s="792"/>
      <c r="AD329" s="792"/>
      <c r="AE329" s="792"/>
      <c r="AF329" s="792"/>
      <c r="AG329" s="792"/>
      <c r="AH329" s="792"/>
      <c r="AI329" s="792"/>
      <c r="AJ329" s="792"/>
    </row>
    <row r="330" spans="1:36" ht="17.100000000000001" customHeight="1">
      <c r="A330" s="1442"/>
      <c r="B330" s="1912" t="s">
        <v>191</v>
      </c>
      <c r="C330" s="1913"/>
      <c r="D330" s="1914"/>
      <c r="E330" s="75" t="s">
        <v>95</v>
      </c>
      <c r="F330" s="60"/>
      <c r="G330" s="97" t="e">
        <f t="shared" ref="G330:G338" si="155">H330/F330</f>
        <v>#DIV/0!</v>
      </c>
      <c r="H330" s="56"/>
      <c r="I330" s="56"/>
      <c r="J330" s="1376"/>
      <c r="R330" s="792"/>
      <c r="S330" s="792"/>
      <c r="T330" s="792"/>
      <c r="U330" s="792"/>
      <c r="V330" s="792"/>
      <c r="W330" s="792"/>
      <c r="X330" s="792"/>
      <c r="Y330" s="792"/>
      <c r="Z330" s="792"/>
      <c r="AA330" s="792"/>
      <c r="AB330" s="792"/>
      <c r="AC330" s="792"/>
      <c r="AD330" s="792"/>
      <c r="AE330" s="792"/>
      <c r="AF330" s="792"/>
      <c r="AG330" s="792"/>
      <c r="AH330" s="792"/>
      <c r="AI330" s="792"/>
      <c r="AJ330" s="792"/>
    </row>
    <row r="331" spans="1:36" ht="17.100000000000001" customHeight="1">
      <c r="A331" s="1375"/>
      <c r="B331" s="1906"/>
      <c r="C331" s="1907"/>
      <c r="D331" s="1908"/>
      <c r="E331" s="75" t="s">
        <v>95</v>
      </c>
      <c r="F331" s="60"/>
      <c r="G331" s="97" t="e">
        <f t="shared" si="155"/>
        <v>#DIV/0!</v>
      </c>
      <c r="H331" s="56"/>
      <c r="I331" s="56"/>
      <c r="J331" s="1376"/>
      <c r="R331" s="792"/>
      <c r="S331" s="792"/>
      <c r="T331" s="792"/>
      <c r="U331" s="792"/>
      <c r="V331" s="792"/>
      <c r="W331" s="792"/>
      <c r="X331" s="792"/>
      <c r="Y331" s="792"/>
      <c r="Z331" s="792"/>
      <c r="AA331" s="792"/>
      <c r="AB331" s="792"/>
      <c r="AC331" s="792"/>
      <c r="AD331" s="792"/>
      <c r="AE331" s="792"/>
      <c r="AF331" s="792"/>
      <c r="AG331" s="792"/>
      <c r="AH331" s="792"/>
      <c r="AI331" s="792"/>
      <c r="AJ331" s="792"/>
    </row>
    <row r="332" spans="1:36" ht="17.100000000000001" hidden="1" customHeight="1">
      <c r="A332" s="1375"/>
      <c r="B332" s="1906"/>
      <c r="C332" s="1907"/>
      <c r="D332" s="1908"/>
      <c r="E332" s="75" t="s">
        <v>95</v>
      </c>
      <c r="F332" s="60"/>
      <c r="G332" s="97" t="e">
        <f t="shared" si="155"/>
        <v>#DIV/0!</v>
      </c>
      <c r="H332" s="56"/>
      <c r="I332" s="56"/>
      <c r="J332" s="1376"/>
      <c r="R332" s="792"/>
      <c r="S332" s="792"/>
      <c r="T332" s="792"/>
      <c r="U332" s="792"/>
      <c r="V332" s="792"/>
      <c r="W332" s="792"/>
      <c r="X332" s="792"/>
      <c r="Y332" s="792"/>
      <c r="Z332" s="792"/>
      <c r="AA332" s="792"/>
      <c r="AB332" s="792"/>
      <c r="AC332" s="792"/>
      <c r="AD332" s="792"/>
      <c r="AE332" s="792"/>
      <c r="AF332" s="792"/>
      <c r="AG332" s="792"/>
      <c r="AH332" s="792"/>
      <c r="AI332" s="792"/>
      <c r="AJ332" s="792"/>
    </row>
    <row r="333" spans="1:36" ht="17.100000000000001" hidden="1" customHeight="1">
      <c r="A333" s="1375"/>
      <c r="B333" s="1906"/>
      <c r="C333" s="1907"/>
      <c r="D333" s="1908"/>
      <c r="E333" s="75" t="s">
        <v>95</v>
      </c>
      <c r="F333" s="60"/>
      <c r="G333" s="97" t="e">
        <f t="shared" si="155"/>
        <v>#DIV/0!</v>
      </c>
      <c r="H333" s="56"/>
      <c r="I333" s="56"/>
      <c r="J333" s="1376"/>
      <c r="R333" s="792"/>
      <c r="S333" s="792"/>
      <c r="T333" s="792"/>
      <c r="U333" s="792"/>
      <c r="V333" s="792"/>
      <c r="W333" s="792"/>
      <c r="X333" s="792"/>
      <c r="Y333" s="792"/>
      <c r="Z333" s="792"/>
      <c r="AA333" s="792"/>
      <c r="AB333" s="792"/>
      <c r="AC333" s="792"/>
      <c r="AD333" s="792"/>
      <c r="AE333" s="792"/>
      <c r="AF333" s="792"/>
      <c r="AG333" s="792"/>
      <c r="AH333" s="792"/>
      <c r="AI333" s="792"/>
      <c r="AJ333" s="792"/>
    </row>
    <row r="334" spans="1:36" ht="17.100000000000001" hidden="1" customHeight="1">
      <c r="A334" s="1375"/>
      <c r="B334" s="1906"/>
      <c r="C334" s="1907"/>
      <c r="D334" s="1908"/>
      <c r="E334" s="75" t="s">
        <v>95</v>
      </c>
      <c r="F334" s="60"/>
      <c r="G334" s="97" t="e">
        <f t="shared" si="155"/>
        <v>#DIV/0!</v>
      </c>
      <c r="H334" s="56"/>
      <c r="I334" s="56"/>
      <c r="J334" s="1376"/>
      <c r="R334" s="792"/>
      <c r="S334" s="792"/>
      <c r="T334" s="792"/>
      <c r="U334" s="792"/>
      <c r="V334" s="792"/>
      <c r="W334" s="792"/>
      <c r="X334" s="792"/>
      <c r="Y334" s="792"/>
      <c r="Z334" s="792"/>
      <c r="AA334" s="792"/>
      <c r="AB334" s="792"/>
      <c r="AC334" s="792"/>
      <c r="AD334" s="792"/>
      <c r="AE334" s="792"/>
      <c r="AF334" s="792"/>
      <c r="AG334" s="792"/>
      <c r="AH334" s="792"/>
      <c r="AI334" s="792"/>
      <c r="AJ334" s="792"/>
    </row>
    <row r="335" spans="1:36" ht="17.100000000000001" hidden="1" customHeight="1">
      <c r="A335" s="1375"/>
      <c r="B335" s="1727"/>
      <c r="C335" s="1728"/>
      <c r="D335" s="1729"/>
      <c r="E335" s="75" t="s">
        <v>95</v>
      </c>
      <c r="F335" s="60"/>
      <c r="G335" s="97" t="e">
        <f t="shared" si="155"/>
        <v>#DIV/0!</v>
      </c>
      <c r="H335" s="56"/>
      <c r="I335" s="56"/>
      <c r="J335" s="1376"/>
      <c r="R335" s="56"/>
      <c r="S335" s="56"/>
      <c r="T335" s="792"/>
      <c r="U335" s="792"/>
      <c r="V335" s="792"/>
      <c r="W335" s="792"/>
      <c r="X335" s="792"/>
      <c r="Y335" s="792"/>
      <c r="Z335" s="792"/>
      <c r="AA335" s="792"/>
      <c r="AB335" s="792"/>
      <c r="AC335" s="792"/>
      <c r="AD335" s="792"/>
      <c r="AE335" s="792"/>
      <c r="AF335" s="792"/>
      <c r="AG335" s="792"/>
      <c r="AH335" s="792"/>
      <c r="AI335" s="792"/>
      <c r="AJ335" s="792"/>
    </row>
    <row r="336" spans="1:36" ht="17.100000000000001" hidden="1" customHeight="1">
      <c r="A336" s="1379"/>
      <c r="B336" s="1924"/>
      <c r="C336" s="1925"/>
      <c r="D336" s="1926"/>
      <c r="E336" s="1366" t="s">
        <v>95</v>
      </c>
      <c r="F336" s="1367"/>
      <c r="G336" s="1368" t="e">
        <f t="shared" si="155"/>
        <v>#DIV/0!</v>
      </c>
      <c r="H336" s="1369"/>
      <c r="I336" s="1369"/>
      <c r="J336" s="1380"/>
      <c r="R336" s="56"/>
      <c r="S336" s="56"/>
      <c r="T336" s="792"/>
      <c r="U336" s="792"/>
      <c r="V336" s="792"/>
      <c r="W336" s="792"/>
      <c r="X336" s="792"/>
      <c r="Y336" s="792"/>
      <c r="Z336" s="792"/>
      <c r="AA336" s="792"/>
      <c r="AB336" s="792"/>
      <c r="AC336" s="792"/>
      <c r="AD336" s="792"/>
      <c r="AE336" s="792"/>
      <c r="AF336" s="792"/>
      <c r="AG336" s="792"/>
      <c r="AH336" s="792"/>
      <c r="AI336" s="792"/>
      <c r="AJ336" s="792"/>
    </row>
    <row r="337" spans="1:36" ht="17.100000000000001" customHeight="1">
      <c r="A337" s="98">
        <v>3</v>
      </c>
      <c r="B337" s="1759" t="s">
        <v>934</v>
      </c>
      <c r="C337" s="1759"/>
      <c r="D337" s="1759"/>
      <c r="E337" s="99" t="s">
        <v>117</v>
      </c>
      <c r="F337" s="100" t="s">
        <v>117</v>
      </c>
      <c r="G337" s="101" t="s">
        <v>117</v>
      </c>
      <c r="H337" s="102">
        <f>SUM(H338:H344)</f>
        <v>0</v>
      </c>
      <c r="I337" s="102">
        <f t="shared" ref="I337:J337" si="156">SUM(I338:I344)</f>
        <v>0</v>
      </c>
      <c r="J337" s="102">
        <f t="shared" si="156"/>
        <v>0</v>
      </c>
      <c r="R337" s="56"/>
      <c r="S337" s="56"/>
      <c r="T337" s="792"/>
      <c r="U337" s="792"/>
      <c r="V337" s="792"/>
      <c r="W337" s="792"/>
      <c r="X337" s="792"/>
      <c r="Y337" s="792"/>
      <c r="Z337" s="792"/>
      <c r="AA337" s="792"/>
      <c r="AB337" s="792"/>
      <c r="AC337" s="792"/>
      <c r="AD337" s="792"/>
      <c r="AE337" s="792"/>
      <c r="AF337" s="792"/>
      <c r="AG337" s="792"/>
      <c r="AH337" s="792"/>
      <c r="AI337" s="792"/>
      <c r="AJ337" s="792"/>
    </row>
    <row r="338" spans="1:36" ht="17.100000000000001" customHeight="1">
      <c r="A338" s="1381"/>
      <c r="B338" s="1994" t="s">
        <v>881</v>
      </c>
      <c r="C338" s="1995"/>
      <c r="D338" s="1996"/>
      <c r="E338" s="1371" t="s">
        <v>95</v>
      </c>
      <c r="F338" s="1372"/>
      <c r="G338" s="1373" t="e">
        <f t="shared" si="155"/>
        <v>#DIV/0!</v>
      </c>
      <c r="H338" s="1374"/>
      <c r="I338" s="1374"/>
      <c r="J338" s="1382"/>
      <c r="R338" s="56"/>
      <c r="S338" s="56"/>
      <c r="T338" s="792"/>
      <c r="U338" s="792"/>
      <c r="V338" s="792"/>
      <c r="W338" s="792"/>
      <c r="X338" s="792"/>
      <c r="Y338" s="792"/>
      <c r="Z338" s="792"/>
      <c r="AA338" s="792"/>
      <c r="AB338" s="792"/>
      <c r="AC338" s="792"/>
      <c r="AD338" s="792"/>
      <c r="AE338" s="792"/>
      <c r="AF338" s="792"/>
      <c r="AG338" s="792"/>
      <c r="AH338" s="792"/>
      <c r="AI338" s="792"/>
      <c r="AJ338" s="792"/>
    </row>
    <row r="339" spans="1:36" ht="17.100000000000001" customHeight="1">
      <c r="A339" s="1375"/>
      <c r="B339" s="1906" t="s">
        <v>882</v>
      </c>
      <c r="C339" s="1907"/>
      <c r="D339" s="1908"/>
      <c r="E339" s="75" t="s">
        <v>95</v>
      </c>
      <c r="F339" s="60"/>
      <c r="G339" s="97" t="e">
        <f t="shared" si="154"/>
        <v>#DIV/0!</v>
      </c>
      <c r="H339" s="56"/>
      <c r="I339" s="56"/>
      <c r="J339" s="1376"/>
      <c r="R339" s="792"/>
      <c r="S339" s="792"/>
      <c r="T339" s="792"/>
      <c r="U339" s="792"/>
      <c r="V339" s="792"/>
      <c r="W339" s="792"/>
      <c r="X339" s="792"/>
      <c r="Y339" s="792"/>
      <c r="Z339" s="792"/>
      <c r="AA339" s="792"/>
      <c r="AB339" s="792"/>
      <c r="AC339" s="792"/>
      <c r="AD339" s="792"/>
      <c r="AE339" s="792"/>
      <c r="AF339" s="792"/>
      <c r="AG339" s="792"/>
      <c r="AH339" s="792"/>
      <c r="AI339" s="792"/>
      <c r="AJ339" s="792"/>
    </row>
    <row r="340" spans="1:36" ht="17.100000000000001" customHeight="1">
      <c r="A340" s="1375"/>
      <c r="B340" s="1997" t="s">
        <v>883</v>
      </c>
      <c r="C340" s="1997"/>
      <c r="D340" s="1997"/>
      <c r="E340" s="75" t="s">
        <v>95</v>
      </c>
      <c r="F340" s="60"/>
      <c r="G340" s="97" t="e">
        <f t="shared" si="145"/>
        <v>#DIV/0!</v>
      </c>
      <c r="H340" s="56"/>
      <c r="I340" s="56"/>
      <c r="J340" s="1376"/>
      <c r="K340" s="81"/>
      <c r="L340" s="81"/>
      <c r="M340" s="81"/>
      <c r="R340" s="792"/>
      <c r="S340" s="792"/>
      <c r="T340" s="792"/>
      <c r="U340" s="792"/>
      <c r="V340" s="792"/>
      <c r="W340" s="792"/>
      <c r="X340" s="792"/>
      <c r="Y340" s="792"/>
      <c r="Z340" s="792"/>
      <c r="AA340" s="792"/>
      <c r="AB340" s="792"/>
      <c r="AC340" s="792"/>
      <c r="AD340" s="792"/>
      <c r="AE340" s="792"/>
      <c r="AF340" s="792"/>
      <c r="AG340" s="792"/>
      <c r="AH340" s="792"/>
      <c r="AI340" s="792">
        <f t="shared" si="148"/>
        <v>0</v>
      </c>
      <c r="AJ340" s="792">
        <f t="shared" si="149"/>
        <v>0</v>
      </c>
    </row>
    <row r="341" spans="1:36" ht="17.100000000000001" customHeight="1">
      <c r="A341" s="1375"/>
      <c r="B341" s="1906"/>
      <c r="C341" s="1907"/>
      <c r="D341" s="1908"/>
      <c r="E341" s="75" t="s">
        <v>95</v>
      </c>
      <c r="F341" s="60"/>
      <c r="G341" s="97" t="e">
        <f t="shared" si="145"/>
        <v>#DIV/0!</v>
      </c>
      <c r="H341" s="56"/>
      <c r="I341" s="56"/>
      <c r="J341" s="1376"/>
      <c r="R341" s="792"/>
      <c r="S341" s="792"/>
      <c r="T341" s="792"/>
      <c r="U341" s="792"/>
      <c r="V341" s="792"/>
      <c r="W341" s="792"/>
      <c r="X341" s="792"/>
      <c r="Y341" s="792"/>
      <c r="Z341" s="792"/>
      <c r="AA341" s="792"/>
      <c r="AB341" s="792"/>
      <c r="AC341" s="792"/>
      <c r="AD341" s="792"/>
      <c r="AE341" s="792"/>
      <c r="AF341" s="792"/>
      <c r="AG341" s="792"/>
      <c r="AH341" s="792"/>
      <c r="AI341" s="792">
        <f t="shared" si="148"/>
        <v>0</v>
      </c>
      <c r="AJ341" s="792">
        <f t="shared" si="149"/>
        <v>0</v>
      </c>
    </row>
    <row r="342" spans="1:36" ht="17.100000000000001" customHeight="1">
      <c r="A342" s="1375"/>
      <c r="B342" s="1906"/>
      <c r="C342" s="1907"/>
      <c r="D342" s="1908"/>
      <c r="E342" s="75" t="s">
        <v>95</v>
      </c>
      <c r="F342" s="60"/>
      <c r="G342" s="97" t="e">
        <f t="shared" si="145"/>
        <v>#DIV/0!</v>
      </c>
      <c r="H342" s="56"/>
      <c r="I342" s="56"/>
      <c r="J342" s="1376"/>
      <c r="R342" s="792"/>
      <c r="S342" s="792"/>
      <c r="T342" s="792"/>
      <c r="U342" s="792"/>
      <c r="V342" s="792"/>
      <c r="W342" s="792"/>
      <c r="X342" s="792"/>
      <c r="Y342" s="792"/>
      <c r="Z342" s="792"/>
      <c r="AA342" s="792"/>
      <c r="AB342" s="792"/>
      <c r="AC342" s="792"/>
      <c r="AD342" s="792"/>
      <c r="AE342" s="792"/>
      <c r="AF342" s="792"/>
      <c r="AG342" s="792"/>
      <c r="AH342" s="792"/>
      <c r="AI342" s="792"/>
      <c r="AJ342" s="792"/>
    </row>
    <row r="343" spans="1:36" ht="17.100000000000001" hidden="1" customHeight="1">
      <c r="A343" s="1375"/>
      <c r="B343" s="1906"/>
      <c r="C343" s="1907"/>
      <c r="D343" s="1908"/>
      <c r="E343" s="75" t="s">
        <v>95</v>
      </c>
      <c r="F343" s="60"/>
      <c r="G343" s="97" t="e">
        <f t="shared" si="145"/>
        <v>#DIV/0!</v>
      </c>
      <c r="H343" s="56"/>
      <c r="I343" s="56"/>
      <c r="J343" s="1376"/>
      <c r="R343" s="792"/>
      <c r="S343" s="792"/>
      <c r="T343" s="792"/>
      <c r="U343" s="792"/>
      <c r="V343" s="792"/>
      <c r="W343" s="792"/>
      <c r="X343" s="792"/>
      <c r="Y343" s="792"/>
      <c r="Z343" s="792"/>
      <c r="AA343" s="792"/>
      <c r="AB343" s="792"/>
      <c r="AC343" s="792"/>
      <c r="AD343" s="792"/>
      <c r="AE343" s="792"/>
      <c r="AF343" s="792"/>
      <c r="AG343" s="792"/>
      <c r="AH343" s="792"/>
      <c r="AI343" s="792"/>
      <c r="AJ343" s="792"/>
    </row>
    <row r="344" spans="1:36" ht="17.100000000000001" hidden="1" customHeight="1">
      <c r="A344" s="1379"/>
      <c r="B344" s="1909"/>
      <c r="C344" s="1910"/>
      <c r="D344" s="1911"/>
      <c r="E344" s="75" t="s">
        <v>95</v>
      </c>
      <c r="F344" s="1367"/>
      <c r="G344" s="1368" t="e">
        <f t="shared" si="145"/>
        <v>#DIV/0!</v>
      </c>
      <c r="H344" s="1369"/>
      <c r="I344" s="1369"/>
      <c r="J344" s="1380"/>
      <c r="R344" s="792"/>
      <c r="S344" s="792"/>
      <c r="T344" s="792"/>
      <c r="U344" s="792"/>
      <c r="V344" s="792"/>
      <c r="W344" s="792"/>
      <c r="X344" s="792"/>
      <c r="Y344" s="792"/>
      <c r="Z344" s="792"/>
      <c r="AA344" s="792"/>
      <c r="AB344" s="792"/>
      <c r="AC344" s="792"/>
      <c r="AD344" s="792"/>
      <c r="AE344" s="792"/>
      <c r="AF344" s="792"/>
      <c r="AG344" s="792"/>
      <c r="AH344" s="792"/>
      <c r="AI344" s="792"/>
      <c r="AJ344" s="792"/>
    </row>
    <row r="345" spans="1:36" ht="17.100000000000001" customHeight="1">
      <c r="A345" s="98">
        <v>4</v>
      </c>
      <c r="B345" s="1759" t="s">
        <v>935</v>
      </c>
      <c r="C345" s="1759"/>
      <c r="D345" s="1759"/>
      <c r="E345" s="99" t="s">
        <v>117</v>
      </c>
      <c r="F345" s="100" t="s">
        <v>117</v>
      </c>
      <c r="G345" s="101" t="s">
        <v>117</v>
      </c>
      <c r="H345" s="102">
        <f>SUM(H346:H357)</f>
        <v>44066.67</v>
      </c>
      <c r="I345" s="102">
        <f t="shared" ref="I345:J345" si="157">SUM(I346:I357)</f>
        <v>0</v>
      </c>
      <c r="J345" s="102">
        <f t="shared" si="157"/>
        <v>0</v>
      </c>
      <c r="R345" s="792"/>
      <c r="S345" s="792"/>
      <c r="T345" s="792"/>
      <c r="U345" s="792"/>
      <c r="V345" s="792"/>
      <c r="W345" s="792"/>
      <c r="X345" s="792"/>
      <c r="Y345" s="792"/>
      <c r="Z345" s="792"/>
      <c r="AA345" s="792"/>
      <c r="AB345" s="792"/>
      <c r="AC345" s="792"/>
      <c r="AD345" s="792"/>
      <c r="AE345" s="792"/>
      <c r="AF345" s="792"/>
      <c r="AG345" s="792"/>
      <c r="AH345" s="792"/>
      <c r="AI345" s="792"/>
      <c r="AJ345" s="792"/>
    </row>
    <row r="346" spans="1:36" ht="17.100000000000001" customHeight="1">
      <c r="A346" s="1370"/>
      <c r="B346" s="1897" t="s">
        <v>550</v>
      </c>
      <c r="C346" s="1898"/>
      <c r="D346" s="1899"/>
      <c r="E346" s="75" t="s">
        <v>95</v>
      </c>
      <c r="F346" s="1372"/>
      <c r="G346" s="97" t="e">
        <f t="shared" si="145"/>
        <v>#DIV/0!</v>
      </c>
      <c r="H346" s="1374"/>
      <c r="I346" s="1374"/>
      <c r="J346" s="1374"/>
      <c r="R346" s="792"/>
      <c r="S346" s="792"/>
      <c r="T346" s="792"/>
      <c r="U346" s="792"/>
      <c r="V346" s="792"/>
      <c r="W346" s="792"/>
      <c r="X346" s="792"/>
      <c r="Y346" s="792"/>
      <c r="Z346" s="792"/>
      <c r="AA346" s="792"/>
      <c r="AB346" s="792"/>
      <c r="AC346" s="792"/>
      <c r="AD346" s="792"/>
      <c r="AE346" s="792"/>
      <c r="AF346" s="792"/>
      <c r="AG346" s="792"/>
      <c r="AH346" s="792"/>
      <c r="AI346" s="792"/>
      <c r="AJ346" s="792"/>
    </row>
    <row r="347" spans="1:36" ht="17.100000000000001" customHeight="1" thickBot="1">
      <c r="A347" s="113"/>
      <c r="B347" s="1906" t="s">
        <v>1124</v>
      </c>
      <c r="C347" s="1907"/>
      <c r="D347" s="1908"/>
      <c r="E347" s="75" t="s">
        <v>95</v>
      </c>
      <c r="F347" s="60">
        <v>1</v>
      </c>
      <c r="G347" s="97">
        <f t="shared" si="145"/>
        <v>44066.67</v>
      </c>
      <c r="H347" s="56">
        <v>44066.67</v>
      </c>
      <c r="I347" s="56"/>
      <c r="J347" s="56"/>
      <c r="R347" s="792"/>
      <c r="S347" s="792"/>
      <c r="T347" s="792"/>
      <c r="U347" s="792"/>
      <c r="V347" s="792"/>
      <c r="W347" s="792"/>
      <c r="X347" s="792"/>
      <c r="Y347" s="792"/>
      <c r="Z347" s="792"/>
      <c r="AA347" s="792"/>
      <c r="AB347" s="792"/>
      <c r="AC347" s="792"/>
      <c r="AD347" s="792"/>
      <c r="AE347" s="792"/>
      <c r="AF347" s="792"/>
      <c r="AG347" s="792"/>
      <c r="AH347" s="792"/>
      <c r="AI347" s="792"/>
      <c r="AJ347" s="792"/>
    </row>
    <row r="348" spans="1:36" ht="17.100000000000001" hidden="1" customHeight="1">
      <c r="A348" s="113"/>
      <c r="B348" s="1906"/>
      <c r="C348" s="1907"/>
      <c r="D348" s="1908"/>
      <c r="E348" s="75" t="s">
        <v>95</v>
      </c>
      <c r="F348" s="60"/>
      <c r="G348" s="97" t="e">
        <f t="shared" si="145"/>
        <v>#DIV/0!</v>
      </c>
      <c r="H348" s="56"/>
      <c r="I348" s="56"/>
      <c r="J348" s="56"/>
      <c r="R348" s="792"/>
      <c r="S348" s="792"/>
      <c r="T348" s="792"/>
      <c r="U348" s="792"/>
      <c r="V348" s="792"/>
      <c r="W348" s="792"/>
      <c r="X348" s="792"/>
      <c r="Y348" s="792"/>
      <c r="Z348" s="792"/>
      <c r="AA348" s="792"/>
      <c r="AB348" s="792"/>
      <c r="AC348" s="792"/>
      <c r="AD348" s="792"/>
      <c r="AE348" s="792"/>
      <c r="AF348" s="792"/>
      <c r="AG348" s="792"/>
      <c r="AH348" s="792"/>
      <c r="AI348" s="792"/>
      <c r="AJ348" s="792"/>
    </row>
    <row r="349" spans="1:36" ht="17.100000000000001" hidden="1" customHeight="1">
      <c r="A349" s="113"/>
      <c r="B349" s="1906"/>
      <c r="C349" s="1907"/>
      <c r="D349" s="1908"/>
      <c r="E349" s="75" t="s">
        <v>95</v>
      </c>
      <c r="F349" s="60"/>
      <c r="G349" s="97" t="e">
        <f t="shared" si="145"/>
        <v>#DIV/0!</v>
      </c>
      <c r="H349" s="56"/>
      <c r="I349" s="56"/>
      <c r="J349" s="56"/>
      <c r="R349" s="792"/>
      <c r="S349" s="792"/>
      <c r="T349" s="792"/>
      <c r="U349" s="792"/>
      <c r="V349" s="792"/>
      <c r="W349" s="792"/>
      <c r="X349" s="792"/>
      <c r="Y349" s="792"/>
      <c r="Z349" s="792"/>
      <c r="AA349" s="792"/>
      <c r="AB349" s="792"/>
      <c r="AC349" s="792"/>
      <c r="AD349" s="792"/>
      <c r="AE349" s="792"/>
      <c r="AF349" s="792"/>
      <c r="AG349" s="792"/>
      <c r="AH349" s="792"/>
      <c r="AI349" s="792"/>
      <c r="AJ349" s="792"/>
    </row>
    <row r="350" spans="1:36" ht="17.100000000000001" hidden="1" customHeight="1">
      <c r="A350" s="113"/>
      <c r="B350" s="1906"/>
      <c r="C350" s="1907"/>
      <c r="D350" s="1908"/>
      <c r="E350" s="75" t="s">
        <v>95</v>
      </c>
      <c r="F350" s="60"/>
      <c r="G350" s="97" t="e">
        <f t="shared" si="145"/>
        <v>#DIV/0!</v>
      </c>
      <c r="H350" s="56"/>
      <c r="I350" s="56"/>
      <c r="J350" s="56"/>
      <c r="R350" s="792"/>
      <c r="S350" s="792"/>
      <c r="T350" s="792"/>
      <c r="U350" s="792"/>
      <c r="V350" s="792"/>
      <c r="W350" s="792"/>
      <c r="X350" s="792"/>
      <c r="Y350" s="792"/>
      <c r="Z350" s="792"/>
      <c r="AA350" s="792"/>
      <c r="AB350" s="792"/>
      <c r="AC350" s="792"/>
      <c r="AD350" s="792"/>
      <c r="AE350" s="792"/>
      <c r="AF350" s="792"/>
      <c r="AG350" s="792"/>
      <c r="AH350" s="792"/>
      <c r="AI350" s="792"/>
      <c r="AJ350" s="792"/>
    </row>
    <row r="351" spans="1:36" ht="17.100000000000001" hidden="1" customHeight="1">
      <c r="A351" s="113"/>
      <c r="B351" s="1906"/>
      <c r="C351" s="1907"/>
      <c r="D351" s="1908"/>
      <c r="E351" s="75" t="s">
        <v>95</v>
      </c>
      <c r="F351" s="60"/>
      <c r="G351" s="97" t="e">
        <f t="shared" si="145"/>
        <v>#DIV/0!</v>
      </c>
      <c r="H351" s="56"/>
      <c r="I351" s="56"/>
      <c r="J351" s="56"/>
      <c r="R351" s="792"/>
      <c r="S351" s="792"/>
      <c r="T351" s="792"/>
      <c r="U351" s="792"/>
      <c r="V351" s="792"/>
      <c r="W351" s="792"/>
      <c r="X351" s="792"/>
      <c r="Y351" s="792"/>
      <c r="Z351" s="792"/>
      <c r="AA351" s="792"/>
      <c r="AB351" s="792"/>
      <c r="AC351" s="792"/>
      <c r="AD351" s="792"/>
      <c r="AE351" s="792"/>
      <c r="AF351" s="792"/>
      <c r="AG351" s="792"/>
      <c r="AH351" s="792"/>
      <c r="AI351" s="792"/>
      <c r="AJ351" s="792"/>
    </row>
    <row r="352" spans="1:36" ht="17.100000000000001" hidden="1" customHeight="1">
      <c r="A352" s="113"/>
      <c r="B352" s="1906"/>
      <c r="C352" s="1907"/>
      <c r="D352" s="1908"/>
      <c r="E352" s="75" t="s">
        <v>95</v>
      </c>
      <c r="F352" s="60"/>
      <c r="G352" s="97" t="e">
        <f t="shared" si="145"/>
        <v>#DIV/0!</v>
      </c>
      <c r="H352" s="56"/>
      <c r="I352" s="56"/>
      <c r="J352" s="56"/>
      <c r="R352" s="792"/>
      <c r="S352" s="792"/>
      <c r="T352" s="792"/>
      <c r="U352" s="792"/>
      <c r="V352" s="792"/>
      <c r="W352" s="792"/>
      <c r="X352" s="792"/>
      <c r="Y352" s="792"/>
      <c r="Z352" s="792"/>
      <c r="AA352" s="792"/>
      <c r="AB352" s="792"/>
      <c r="AC352" s="792"/>
      <c r="AD352" s="792"/>
      <c r="AE352" s="792"/>
      <c r="AF352" s="792"/>
      <c r="AG352" s="792"/>
      <c r="AH352" s="792"/>
      <c r="AI352" s="792"/>
      <c r="AJ352" s="792"/>
    </row>
    <row r="353" spans="1:36" ht="17.100000000000001" hidden="1" customHeight="1">
      <c r="A353" s="113"/>
      <c r="B353" s="1906"/>
      <c r="C353" s="1907"/>
      <c r="D353" s="1908"/>
      <c r="E353" s="75" t="s">
        <v>95</v>
      </c>
      <c r="F353" s="60"/>
      <c r="G353" s="97" t="e">
        <f t="shared" si="145"/>
        <v>#DIV/0!</v>
      </c>
      <c r="H353" s="56"/>
      <c r="I353" s="56"/>
      <c r="J353" s="56"/>
      <c r="R353" s="792"/>
      <c r="S353" s="792"/>
      <c r="T353" s="792"/>
      <c r="U353" s="792"/>
      <c r="V353" s="792"/>
      <c r="W353" s="792"/>
      <c r="X353" s="792"/>
      <c r="Y353" s="792"/>
      <c r="Z353" s="792"/>
      <c r="AA353" s="792"/>
      <c r="AB353" s="792"/>
      <c r="AC353" s="792"/>
      <c r="AD353" s="792"/>
      <c r="AE353" s="792"/>
      <c r="AF353" s="792"/>
      <c r="AG353" s="792"/>
      <c r="AH353" s="792"/>
      <c r="AI353" s="792"/>
      <c r="AJ353" s="792"/>
    </row>
    <row r="354" spans="1:36" ht="17.100000000000001" hidden="1" customHeight="1">
      <c r="A354" s="113"/>
      <c r="B354" s="1906"/>
      <c r="C354" s="1907"/>
      <c r="D354" s="1908"/>
      <c r="E354" s="75" t="s">
        <v>95</v>
      </c>
      <c r="F354" s="60"/>
      <c r="G354" s="97" t="e">
        <f t="shared" si="145"/>
        <v>#DIV/0!</v>
      </c>
      <c r="H354" s="56"/>
      <c r="I354" s="56"/>
      <c r="J354" s="56"/>
      <c r="R354" s="792"/>
      <c r="S354" s="792"/>
      <c r="T354" s="792"/>
      <c r="U354" s="792"/>
      <c r="V354" s="792"/>
      <c r="W354" s="792"/>
      <c r="X354" s="792"/>
      <c r="Y354" s="792"/>
      <c r="Z354" s="792"/>
      <c r="AA354" s="792"/>
      <c r="AB354" s="792"/>
      <c r="AC354" s="792"/>
      <c r="AD354" s="792"/>
      <c r="AE354" s="792"/>
      <c r="AF354" s="792"/>
      <c r="AG354" s="792"/>
      <c r="AH354" s="792"/>
      <c r="AI354" s="792"/>
      <c r="AJ354" s="792"/>
    </row>
    <row r="355" spans="1:36" ht="17.100000000000001" hidden="1" customHeight="1">
      <c r="A355" s="113"/>
      <c r="B355" s="1906"/>
      <c r="C355" s="1907"/>
      <c r="D355" s="1908"/>
      <c r="E355" s="75" t="s">
        <v>95</v>
      </c>
      <c r="F355" s="60"/>
      <c r="G355" s="97" t="e">
        <f t="shared" si="145"/>
        <v>#DIV/0!</v>
      </c>
      <c r="H355" s="56"/>
      <c r="I355" s="56"/>
      <c r="J355" s="56"/>
      <c r="R355" s="792"/>
      <c r="S355" s="792"/>
      <c r="T355" s="792"/>
      <c r="U355" s="792"/>
      <c r="V355" s="792"/>
      <c r="W355" s="792"/>
      <c r="X355" s="792"/>
      <c r="Y355" s="792"/>
      <c r="Z355" s="792"/>
      <c r="AA355" s="792"/>
      <c r="AB355" s="792"/>
      <c r="AC355" s="792"/>
      <c r="AD355" s="792"/>
      <c r="AE355" s="792"/>
      <c r="AF355" s="792"/>
      <c r="AG355" s="792"/>
      <c r="AH355" s="792"/>
      <c r="AI355" s="792"/>
      <c r="AJ355" s="792"/>
    </row>
    <row r="356" spans="1:36" ht="17.100000000000001" hidden="1" customHeight="1">
      <c r="A356" s="113"/>
      <c r="B356" s="1906"/>
      <c r="C356" s="1907"/>
      <c r="D356" s="1908"/>
      <c r="E356" s="75" t="s">
        <v>95</v>
      </c>
      <c r="F356" s="60"/>
      <c r="G356" s="97" t="e">
        <f t="shared" si="145"/>
        <v>#DIV/0!</v>
      </c>
      <c r="H356" s="56"/>
      <c r="I356" s="56"/>
      <c r="J356" s="56"/>
      <c r="R356" s="792"/>
      <c r="S356" s="792"/>
      <c r="T356" s="792"/>
      <c r="U356" s="792"/>
      <c r="V356" s="792"/>
      <c r="W356" s="792"/>
      <c r="X356" s="792"/>
      <c r="Y356" s="792"/>
      <c r="Z356" s="792"/>
      <c r="AA356" s="792"/>
      <c r="AB356" s="792"/>
      <c r="AC356" s="792"/>
      <c r="AD356" s="792"/>
      <c r="AE356" s="792"/>
      <c r="AF356" s="792"/>
      <c r="AG356" s="792"/>
      <c r="AH356" s="792"/>
      <c r="AI356" s="792"/>
      <c r="AJ356" s="792"/>
    </row>
    <row r="357" spans="1:36" ht="17.100000000000001" hidden="1" customHeight="1" thickBot="1">
      <c r="A357" s="113"/>
      <c r="B357" s="2201"/>
      <c r="C357" s="2202"/>
      <c r="D357" s="2203"/>
      <c r="E357" s="75" t="s">
        <v>95</v>
      </c>
      <c r="F357" s="60"/>
      <c r="G357" s="97" t="e">
        <f t="shared" si="145"/>
        <v>#DIV/0!</v>
      </c>
      <c r="H357" s="56"/>
      <c r="I357" s="56"/>
      <c r="J357" s="56"/>
      <c r="R357" s="792"/>
      <c r="S357" s="792"/>
      <c r="T357" s="792"/>
      <c r="U357" s="792"/>
      <c r="V357" s="792"/>
      <c r="W357" s="792"/>
      <c r="X357" s="792"/>
      <c r="Y357" s="792"/>
      <c r="Z357" s="792"/>
      <c r="AA357" s="792"/>
      <c r="AB357" s="792"/>
      <c r="AC357" s="792"/>
      <c r="AD357" s="792"/>
      <c r="AE357" s="792"/>
      <c r="AF357" s="792"/>
      <c r="AG357" s="792"/>
      <c r="AH357" s="792"/>
      <c r="AI357" s="792">
        <f t="shared" si="148"/>
        <v>0</v>
      </c>
      <c r="AJ357" s="792">
        <f t="shared" si="149"/>
        <v>0</v>
      </c>
    </row>
    <row r="358" spans="1:36" ht="17.100000000000001" customHeight="1" thickBot="1">
      <c r="A358" s="138"/>
      <c r="B358" s="1706" t="s">
        <v>349</v>
      </c>
      <c r="C358" s="1707"/>
      <c r="D358" s="1708"/>
      <c r="E358" s="139" t="s">
        <v>117</v>
      </c>
      <c r="F358" s="140" t="s">
        <v>117</v>
      </c>
      <c r="G358" s="141" t="s">
        <v>117</v>
      </c>
      <c r="H358" s="142">
        <f>H303+H323+H337+H345</f>
        <v>2596637.67</v>
      </c>
      <c r="I358" s="142">
        <f t="shared" ref="I358:J358" si="158">I303+I323+I337+I345</f>
        <v>2625751</v>
      </c>
      <c r="J358" s="142">
        <f t="shared" si="158"/>
        <v>2625751</v>
      </c>
      <c r="R358" s="795"/>
      <c r="S358" s="796"/>
      <c r="T358" s="796">
        <f>SUM(T304:T357)</f>
        <v>0</v>
      </c>
      <c r="U358" s="796">
        <f t="shared" ref="U358:AH358" si="159">SUM(U304:U357)</f>
        <v>0</v>
      </c>
      <c r="V358" s="796">
        <f t="shared" si="159"/>
        <v>0</v>
      </c>
      <c r="W358" s="796">
        <f t="shared" si="159"/>
        <v>0</v>
      </c>
      <c r="X358" s="796">
        <f t="shared" si="159"/>
        <v>0</v>
      </c>
      <c r="Y358" s="796">
        <f t="shared" si="159"/>
        <v>0</v>
      </c>
      <c r="Z358" s="796">
        <f t="shared" si="159"/>
        <v>0</v>
      </c>
      <c r="AA358" s="796">
        <f t="shared" si="159"/>
        <v>0</v>
      </c>
      <c r="AB358" s="796">
        <f t="shared" si="159"/>
        <v>0</v>
      </c>
      <c r="AC358" s="796">
        <f t="shared" si="159"/>
        <v>0</v>
      </c>
      <c r="AD358" s="796">
        <f t="shared" si="159"/>
        <v>0</v>
      </c>
      <c r="AE358" s="796">
        <f t="shared" si="159"/>
        <v>0</v>
      </c>
      <c r="AF358" s="796">
        <f t="shared" si="159"/>
        <v>0</v>
      </c>
      <c r="AG358" s="796">
        <f t="shared" si="159"/>
        <v>0</v>
      </c>
      <c r="AH358" s="796">
        <f t="shared" si="159"/>
        <v>0</v>
      </c>
      <c r="AI358" s="796">
        <f>SUM(T358:AH358)</f>
        <v>0</v>
      </c>
      <c r="AJ358" s="797">
        <f>H358-AI358</f>
        <v>2596637.67</v>
      </c>
    </row>
    <row r="359" spans="1:36" ht="17.100000000000001" customHeight="1">
      <c r="A359" s="113"/>
      <c r="B359" s="2201" t="s">
        <v>1088</v>
      </c>
      <c r="C359" s="2202"/>
      <c r="D359" s="2203"/>
      <c r="E359" s="75" t="s">
        <v>95</v>
      </c>
      <c r="F359" s="60">
        <v>4</v>
      </c>
      <c r="G359" s="97">
        <f t="shared" si="145"/>
        <v>4000</v>
      </c>
      <c r="H359" s="56">
        <v>16000</v>
      </c>
      <c r="I359" s="56"/>
      <c r="J359" s="56"/>
      <c r="R359" s="792"/>
      <c r="S359" s="792"/>
      <c r="T359" s="792"/>
      <c r="U359" s="792"/>
      <c r="V359" s="792"/>
      <c r="W359" s="792"/>
      <c r="X359" s="792"/>
      <c r="Y359" s="792"/>
      <c r="Z359" s="792"/>
      <c r="AA359" s="792"/>
      <c r="AB359" s="792"/>
      <c r="AC359" s="792"/>
      <c r="AD359" s="792"/>
      <c r="AE359" s="792"/>
      <c r="AF359" s="792"/>
      <c r="AG359" s="792"/>
      <c r="AH359" s="792"/>
      <c r="AI359" s="792">
        <f t="shared" si="148"/>
        <v>0</v>
      </c>
      <c r="AJ359" s="792">
        <f t="shared" si="149"/>
        <v>16000</v>
      </c>
    </row>
    <row r="360" spans="1:36" ht="17.100000000000001" customHeight="1">
      <c r="A360" s="113"/>
      <c r="B360" s="2201" t="s">
        <v>1089</v>
      </c>
      <c r="C360" s="2202"/>
      <c r="D360" s="2203"/>
      <c r="E360" s="75" t="s">
        <v>95</v>
      </c>
      <c r="F360" s="60">
        <v>1</v>
      </c>
      <c r="G360" s="97">
        <f t="shared" ref="G360:G362" si="160">H360/F360</f>
        <v>19818</v>
      </c>
      <c r="H360" s="56">
        <v>19818</v>
      </c>
      <c r="I360" s="56"/>
      <c r="J360" s="56"/>
      <c r="R360" s="792"/>
      <c r="S360" s="792"/>
      <c r="T360" s="792"/>
      <c r="U360" s="792"/>
      <c r="V360" s="792"/>
      <c r="W360" s="792"/>
      <c r="X360" s="792"/>
      <c r="Y360" s="792"/>
      <c r="Z360" s="792"/>
      <c r="AA360" s="792"/>
      <c r="AB360" s="792"/>
      <c r="AC360" s="792"/>
      <c r="AD360" s="792"/>
      <c r="AE360" s="792"/>
      <c r="AF360" s="792"/>
      <c r="AG360" s="792"/>
      <c r="AH360" s="792"/>
      <c r="AI360" s="792"/>
      <c r="AJ360" s="792"/>
    </row>
    <row r="361" spans="1:36" ht="17.100000000000001" customHeight="1" thickBot="1">
      <c r="A361" s="113"/>
      <c r="B361" s="1932"/>
      <c r="C361" s="1933"/>
      <c r="D361" s="1934"/>
      <c r="E361" s="75" t="s">
        <v>95</v>
      </c>
      <c r="F361" s="60"/>
      <c r="G361" s="97" t="e">
        <f t="shared" si="160"/>
        <v>#DIV/0!</v>
      </c>
      <c r="H361" s="56"/>
      <c r="I361" s="56"/>
      <c r="J361" s="56"/>
      <c r="R361" s="792"/>
      <c r="S361" s="792"/>
      <c r="T361" s="792"/>
      <c r="U361" s="792"/>
      <c r="V361" s="792"/>
      <c r="W361" s="792"/>
      <c r="X361" s="792"/>
      <c r="Y361" s="792"/>
      <c r="Z361" s="792"/>
      <c r="AA361" s="792"/>
      <c r="AB361" s="792"/>
      <c r="AC361" s="792"/>
      <c r="AD361" s="792"/>
      <c r="AE361" s="792"/>
      <c r="AF361" s="792"/>
      <c r="AG361" s="792"/>
      <c r="AH361" s="792"/>
      <c r="AI361" s="792"/>
      <c r="AJ361" s="792"/>
    </row>
    <row r="362" spans="1:36" ht="17.100000000000001" hidden="1" customHeight="1">
      <c r="A362" s="113"/>
      <c r="B362" s="2201"/>
      <c r="C362" s="2202"/>
      <c r="D362" s="2203"/>
      <c r="E362" s="75" t="s">
        <v>95</v>
      </c>
      <c r="F362" s="60"/>
      <c r="G362" s="97" t="e">
        <f t="shared" si="160"/>
        <v>#DIV/0!</v>
      </c>
      <c r="H362" s="56"/>
      <c r="I362" s="56"/>
      <c r="J362" s="56"/>
      <c r="R362" s="792"/>
      <c r="S362" s="792"/>
      <c r="T362" s="792"/>
      <c r="U362" s="792"/>
      <c r="V362" s="792"/>
      <c r="W362" s="792"/>
      <c r="X362" s="792"/>
      <c r="Y362" s="792"/>
      <c r="Z362" s="792"/>
      <c r="AA362" s="792"/>
      <c r="AB362" s="792"/>
      <c r="AC362" s="792"/>
      <c r="AD362" s="792"/>
      <c r="AE362" s="792"/>
      <c r="AF362" s="792"/>
      <c r="AG362" s="792"/>
      <c r="AH362" s="792"/>
      <c r="AI362" s="792"/>
      <c r="AJ362" s="792"/>
    </row>
    <row r="363" spans="1:36" ht="17.100000000000001" hidden="1" customHeight="1">
      <c r="A363" s="113"/>
      <c r="B363" s="2201"/>
      <c r="C363" s="2202"/>
      <c r="D363" s="2203"/>
      <c r="E363" s="75" t="s">
        <v>95</v>
      </c>
      <c r="F363" s="60"/>
      <c r="G363" s="97" t="e">
        <f t="shared" si="145"/>
        <v>#DIV/0!</v>
      </c>
      <c r="H363" s="56"/>
      <c r="I363" s="56"/>
      <c r="J363" s="56"/>
      <c r="R363" s="792"/>
      <c r="S363" s="792"/>
      <c r="T363" s="792"/>
      <c r="U363" s="792"/>
      <c r="V363" s="792"/>
      <c r="W363" s="792"/>
      <c r="X363" s="792"/>
      <c r="Y363" s="792"/>
      <c r="Z363" s="792"/>
      <c r="AA363" s="792"/>
      <c r="AB363" s="792"/>
      <c r="AC363" s="792"/>
      <c r="AD363" s="792"/>
      <c r="AE363" s="792"/>
      <c r="AF363" s="792"/>
      <c r="AG363" s="792"/>
      <c r="AH363" s="792"/>
      <c r="AI363" s="792">
        <f t="shared" si="148"/>
        <v>0</v>
      </c>
      <c r="AJ363" s="792">
        <f t="shared" si="149"/>
        <v>0</v>
      </c>
    </row>
    <row r="364" spans="1:36" ht="17.100000000000001" hidden="1" customHeight="1">
      <c r="A364" s="113"/>
      <c r="B364" s="2201"/>
      <c r="C364" s="2202"/>
      <c r="D364" s="2203"/>
      <c r="E364" s="75" t="s">
        <v>95</v>
      </c>
      <c r="F364" s="60"/>
      <c r="G364" s="97" t="e">
        <f t="shared" si="145"/>
        <v>#DIV/0!</v>
      </c>
      <c r="H364" s="56"/>
      <c r="I364" s="56"/>
      <c r="J364" s="56"/>
      <c r="R364" s="792"/>
      <c r="S364" s="792"/>
      <c r="T364" s="792"/>
      <c r="U364" s="792"/>
      <c r="V364" s="792"/>
      <c r="W364" s="792"/>
      <c r="X364" s="792"/>
      <c r="Y364" s="792"/>
      <c r="Z364" s="792"/>
      <c r="AA364" s="792"/>
      <c r="AB364" s="792"/>
      <c r="AC364" s="792"/>
      <c r="AD364" s="792"/>
      <c r="AE364" s="792"/>
      <c r="AF364" s="792"/>
      <c r="AG364" s="792"/>
      <c r="AH364" s="792"/>
      <c r="AI364" s="792">
        <f t="shared" si="148"/>
        <v>0</v>
      </c>
      <c r="AJ364" s="792">
        <f t="shared" si="149"/>
        <v>0</v>
      </c>
    </row>
    <row r="365" spans="1:36" ht="17.100000000000001" hidden="1" customHeight="1">
      <c r="A365" s="113"/>
      <c r="B365" s="2201"/>
      <c r="C365" s="2202"/>
      <c r="D365" s="2203"/>
      <c r="E365" s="75" t="s">
        <v>95</v>
      </c>
      <c r="F365" s="60"/>
      <c r="G365" s="97" t="e">
        <f t="shared" si="145"/>
        <v>#DIV/0!</v>
      </c>
      <c r="H365" s="56"/>
      <c r="I365" s="56"/>
      <c r="J365" s="56"/>
      <c r="R365" s="792"/>
      <c r="S365" s="792"/>
      <c r="T365" s="792"/>
      <c r="U365" s="792"/>
      <c r="V365" s="792"/>
      <c r="W365" s="792"/>
      <c r="X365" s="792"/>
      <c r="Y365" s="792"/>
      <c r="Z365" s="792"/>
      <c r="AA365" s="792"/>
      <c r="AB365" s="792"/>
      <c r="AC365" s="792"/>
      <c r="AD365" s="792"/>
      <c r="AE365" s="792"/>
      <c r="AF365" s="792"/>
      <c r="AG365" s="792"/>
      <c r="AH365" s="792"/>
      <c r="AI365" s="792">
        <f t="shared" si="148"/>
        <v>0</v>
      </c>
      <c r="AJ365" s="792">
        <f t="shared" si="149"/>
        <v>0</v>
      </c>
    </row>
    <row r="366" spans="1:36" ht="17.100000000000001" hidden="1" customHeight="1" thickBot="1">
      <c r="A366" s="113"/>
      <c r="B366" s="2201"/>
      <c r="C366" s="2202"/>
      <c r="D366" s="2203"/>
      <c r="E366" s="75" t="s">
        <v>95</v>
      </c>
      <c r="F366" s="60"/>
      <c r="G366" s="97" t="e">
        <f t="shared" si="145"/>
        <v>#DIV/0!</v>
      </c>
      <c r="H366" s="56"/>
      <c r="I366" s="56"/>
      <c r="J366" s="56"/>
      <c r="R366" s="792"/>
      <c r="S366" s="792"/>
      <c r="T366" s="792"/>
      <c r="U366" s="792"/>
      <c r="V366" s="792"/>
      <c r="W366" s="792"/>
      <c r="X366" s="792"/>
      <c r="Y366" s="792"/>
      <c r="Z366" s="792"/>
      <c r="AA366" s="792"/>
      <c r="AB366" s="792"/>
      <c r="AC366" s="792"/>
      <c r="AD366" s="792"/>
      <c r="AE366" s="792"/>
      <c r="AF366" s="792"/>
      <c r="AG366" s="792"/>
      <c r="AH366" s="792"/>
      <c r="AI366" s="792">
        <f t="shared" si="148"/>
        <v>0</v>
      </c>
      <c r="AJ366" s="792">
        <f t="shared" si="149"/>
        <v>0</v>
      </c>
    </row>
    <row r="367" spans="1:36" ht="17.100000000000001" customHeight="1" thickBot="1">
      <c r="A367" s="126"/>
      <c r="B367" s="2195" t="s">
        <v>533</v>
      </c>
      <c r="C367" s="2196"/>
      <c r="D367" s="2197"/>
      <c r="E367" s="127" t="s">
        <v>117</v>
      </c>
      <c r="F367" s="128" t="s">
        <v>117</v>
      </c>
      <c r="G367" s="129" t="s">
        <v>117</v>
      </c>
      <c r="H367" s="130">
        <f>SUM(H359:H366)</f>
        <v>35818</v>
      </c>
      <c r="I367" s="130">
        <f t="shared" ref="I367:J367" si="161">SUM(I359:I366)</f>
        <v>0</v>
      </c>
      <c r="J367" s="130">
        <f t="shared" si="161"/>
        <v>0</v>
      </c>
      <c r="R367" s="795"/>
      <c r="S367" s="796"/>
      <c r="T367" s="796">
        <f>SUM(T359:T366)</f>
        <v>0</v>
      </c>
      <c r="U367" s="796">
        <f t="shared" ref="U367:AH367" si="162">SUM(U359:U366)</f>
        <v>0</v>
      </c>
      <c r="V367" s="796">
        <f t="shared" si="162"/>
        <v>0</v>
      </c>
      <c r="W367" s="796">
        <f t="shared" si="162"/>
        <v>0</v>
      </c>
      <c r="X367" s="796">
        <f t="shared" si="162"/>
        <v>0</v>
      </c>
      <c r="Y367" s="796">
        <f t="shared" si="162"/>
        <v>0</v>
      </c>
      <c r="Z367" s="796">
        <f t="shared" si="162"/>
        <v>0</v>
      </c>
      <c r="AA367" s="796">
        <f t="shared" si="162"/>
        <v>0</v>
      </c>
      <c r="AB367" s="796">
        <f t="shared" si="162"/>
        <v>0</v>
      </c>
      <c r="AC367" s="796">
        <f t="shared" si="162"/>
        <v>0</v>
      </c>
      <c r="AD367" s="796">
        <f t="shared" si="162"/>
        <v>0</v>
      </c>
      <c r="AE367" s="796">
        <f t="shared" si="162"/>
        <v>0</v>
      </c>
      <c r="AF367" s="796">
        <f t="shared" si="162"/>
        <v>0</v>
      </c>
      <c r="AG367" s="796">
        <f t="shared" si="162"/>
        <v>0</v>
      </c>
      <c r="AH367" s="796">
        <f t="shared" si="162"/>
        <v>0</v>
      </c>
      <c r="AI367" s="796">
        <f>SUM(T367:AH367)</f>
        <v>0</v>
      </c>
      <c r="AJ367" s="797">
        <f>H367-AI367</f>
        <v>35818</v>
      </c>
    </row>
    <row r="368" spans="1:36" ht="20.399999999999999" customHeight="1" thickBot="1">
      <c r="A368" s="2192" t="s">
        <v>65</v>
      </c>
      <c r="B368" s="2193"/>
      <c r="C368" s="2193"/>
      <c r="D368" s="2193"/>
      <c r="E368" s="2193"/>
      <c r="F368" s="2193"/>
      <c r="G368" s="2194"/>
      <c r="H368" s="96">
        <f>H358+H367</f>
        <v>2632455.67</v>
      </c>
      <c r="I368" s="96">
        <f t="shared" ref="I368:J368" si="163">I358+I367</f>
        <v>2625751</v>
      </c>
      <c r="J368" s="96">
        <f t="shared" si="163"/>
        <v>2625751</v>
      </c>
      <c r="R368" s="795"/>
      <c r="S368" s="796"/>
      <c r="T368" s="796">
        <f>T358+T367</f>
        <v>0</v>
      </c>
      <c r="U368" s="796">
        <f>U358+U367</f>
        <v>0</v>
      </c>
      <c r="V368" s="796">
        <f t="shared" ref="V368:AH368" si="164">V358+V367</f>
        <v>0</v>
      </c>
      <c r="W368" s="796">
        <f t="shared" si="164"/>
        <v>0</v>
      </c>
      <c r="X368" s="796">
        <f t="shared" si="164"/>
        <v>0</v>
      </c>
      <c r="Y368" s="796">
        <f t="shared" si="164"/>
        <v>0</v>
      </c>
      <c r="Z368" s="796">
        <f t="shared" si="164"/>
        <v>0</v>
      </c>
      <c r="AA368" s="796">
        <f t="shared" si="164"/>
        <v>0</v>
      </c>
      <c r="AB368" s="796">
        <f t="shared" si="164"/>
        <v>0</v>
      </c>
      <c r="AC368" s="796">
        <f t="shared" si="164"/>
        <v>0</v>
      </c>
      <c r="AD368" s="796">
        <f t="shared" si="164"/>
        <v>0</v>
      </c>
      <c r="AE368" s="796">
        <f t="shared" si="164"/>
        <v>0</v>
      </c>
      <c r="AF368" s="796">
        <f t="shared" si="164"/>
        <v>0</v>
      </c>
      <c r="AG368" s="796">
        <f t="shared" si="164"/>
        <v>0</v>
      </c>
      <c r="AH368" s="796">
        <f t="shared" si="164"/>
        <v>0</v>
      </c>
      <c r="AI368" s="796">
        <f>SUM(T368:AH368)</f>
        <v>0</v>
      </c>
      <c r="AJ368" s="797">
        <f>H368-AI368</f>
        <v>2632455.67</v>
      </c>
    </row>
    <row r="369" spans="1:36" ht="12" customHeight="1">
      <c r="R369" s="792"/>
      <c r="S369" s="792"/>
      <c r="T369" s="792"/>
      <c r="U369" s="792"/>
      <c r="V369" s="792"/>
      <c r="W369" s="792"/>
      <c r="X369" s="792"/>
      <c r="Y369" s="792"/>
      <c r="Z369" s="792"/>
      <c r="AA369" s="792"/>
      <c r="AB369" s="792"/>
      <c r="AC369" s="792"/>
      <c r="AD369" s="792"/>
      <c r="AE369" s="792"/>
      <c r="AF369" s="792"/>
      <c r="AG369" s="792"/>
      <c r="AH369" s="792"/>
      <c r="AI369" s="792">
        <f t="shared" si="148"/>
        <v>0</v>
      </c>
      <c r="AJ369" s="792">
        <f t="shared" si="149"/>
        <v>0</v>
      </c>
    </row>
    <row r="370" spans="1:36" ht="21.9" hidden="1" customHeight="1">
      <c r="B370" s="2107" t="s">
        <v>143</v>
      </c>
      <c r="C370" s="2107"/>
      <c r="D370" s="2107"/>
      <c r="E370" s="2107"/>
      <c r="F370" s="2107"/>
      <c r="G370" s="2107"/>
      <c r="H370" s="2107"/>
      <c r="I370" s="2107"/>
      <c r="J370" s="2107"/>
    </row>
    <row r="371" spans="1:36" ht="23.1" hidden="1" customHeight="1">
      <c r="A371" s="1797" t="s">
        <v>106</v>
      </c>
      <c r="B371" s="2110" t="s">
        <v>77</v>
      </c>
      <c r="C371" s="2111"/>
      <c r="D371" s="2112"/>
      <c r="E371" s="1858" t="s">
        <v>82</v>
      </c>
      <c r="F371" s="1940" t="s">
        <v>35</v>
      </c>
      <c r="G371" s="1800" t="s">
        <v>111</v>
      </c>
      <c r="H371" s="1801" t="s">
        <v>104</v>
      </c>
      <c r="I371" s="1801"/>
      <c r="J371" s="1801"/>
      <c r="R371" s="1760" t="s">
        <v>657</v>
      </c>
      <c r="S371" s="1761"/>
      <c r="T371" s="1761"/>
      <c r="U371" s="1761"/>
      <c r="V371" s="1761"/>
      <c r="W371" s="1761"/>
      <c r="X371" s="1761"/>
      <c r="Y371" s="1761"/>
      <c r="Z371" s="1761"/>
      <c r="AA371" s="1761"/>
      <c r="AB371" s="1761"/>
      <c r="AC371" s="1761"/>
      <c r="AD371" s="1761"/>
      <c r="AE371" s="1761"/>
      <c r="AF371" s="1761"/>
      <c r="AG371" s="1761"/>
      <c r="AH371" s="1762"/>
      <c r="AI371" s="823" t="s">
        <v>336</v>
      </c>
      <c r="AJ371" s="811" t="s">
        <v>647</v>
      </c>
    </row>
    <row r="372" spans="1:36" ht="23.1" hidden="1" customHeight="1">
      <c r="A372" s="1798"/>
      <c r="B372" s="2113"/>
      <c r="C372" s="2114"/>
      <c r="D372" s="2115"/>
      <c r="E372" s="1858"/>
      <c r="F372" s="1940"/>
      <c r="G372" s="1800"/>
      <c r="H372" s="55">
        <f>H14</f>
        <v>2024</v>
      </c>
      <c r="I372" s="55">
        <f t="shared" ref="I372:J372" si="165">I14</f>
        <v>2025</v>
      </c>
      <c r="J372" s="55">
        <f t="shared" si="165"/>
        <v>2026</v>
      </c>
      <c r="R372" s="792"/>
      <c r="S372" s="792"/>
      <c r="T372" s="792"/>
      <c r="U372" s="792"/>
      <c r="V372" s="792"/>
      <c r="W372" s="792"/>
      <c r="X372" s="792"/>
      <c r="Y372" s="792"/>
      <c r="Z372" s="792"/>
      <c r="AA372" s="792"/>
      <c r="AB372" s="792"/>
      <c r="AC372" s="792"/>
      <c r="AD372" s="792"/>
      <c r="AE372" s="792"/>
      <c r="AF372" s="792"/>
      <c r="AG372" s="792"/>
      <c r="AH372" s="792"/>
      <c r="AI372" s="792"/>
      <c r="AJ372" s="792"/>
    </row>
    <row r="373" spans="1:36" ht="16.05" hidden="1" customHeight="1">
      <c r="A373" s="68">
        <v>1</v>
      </c>
      <c r="B373" s="1763">
        <v>2</v>
      </c>
      <c r="C373" s="1763"/>
      <c r="D373" s="1763"/>
      <c r="E373" s="69">
        <v>3</v>
      </c>
      <c r="F373" s="69">
        <v>4</v>
      </c>
      <c r="G373" s="69">
        <v>5</v>
      </c>
      <c r="H373" s="217">
        <v>6</v>
      </c>
      <c r="I373" s="217">
        <v>7</v>
      </c>
      <c r="J373" s="217">
        <v>8</v>
      </c>
    </row>
    <row r="374" spans="1:36" ht="17.100000000000001" hidden="1" customHeight="1">
      <c r="A374" s="125">
        <v>1</v>
      </c>
      <c r="B374" s="2126" t="s">
        <v>144</v>
      </c>
      <c r="C374" s="2127"/>
      <c r="D374" s="2128"/>
      <c r="E374" s="99" t="s">
        <v>117</v>
      </c>
      <c r="F374" s="100" t="s">
        <v>117</v>
      </c>
      <c r="G374" s="101" t="s">
        <v>117</v>
      </c>
      <c r="H374" s="137"/>
      <c r="I374" s="137"/>
      <c r="J374" s="137"/>
    </row>
    <row r="375" spans="1:36" ht="17.100000000000001" hidden="1" customHeight="1">
      <c r="A375" s="114"/>
      <c r="B375" s="1727"/>
      <c r="C375" s="1728"/>
      <c r="D375" s="1729"/>
      <c r="E375" s="75" t="s">
        <v>96</v>
      </c>
      <c r="F375" s="80"/>
      <c r="G375" s="56" t="e">
        <f t="shared" ref="G375:G380" si="166">H375/F375</f>
        <v>#DIV/0!</v>
      </c>
      <c r="H375" s="56"/>
      <c r="I375" s="56"/>
      <c r="J375" s="56"/>
      <c r="R375" s="792"/>
      <c r="S375" s="792"/>
      <c r="T375" s="792"/>
      <c r="U375" s="792"/>
      <c r="V375" s="792"/>
      <c r="W375" s="792"/>
      <c r="X375" s="792"/>
      <c r="Y375" s="792"/>
      <c r="Z375" s="792"/>
      <c r="AA375" s="792"/>
      <c r="AB375" s="792"/>
      <c r="AC375" s="792"/>
      <c r="AD375" s="792"/>
      <c r="AE375" s="792"/>
      <c r="AF375" s="792"/>
      <c r="AG375" s="792"/>
      <c r="AH375" s="792"/>
      <c r="AI375" s="792">
        <f t="shared" ref="AI375" si="167">SUM(T375:AH375)</f>
        <v>0</v>
      </c>
      <c r="AJ375" s="792">
        <f t="shared" ref="AJ375" si="168">H375-AI375</f>
        <v>0</v>
      </c>
    </row>
    <row r="376" spans="1:36" ht="17.100000000000001" hidden="1" customHeight="1">
      <c r="A376" s="114"/>
      <c r="B376" s="1727"/>
      <c r="C376" s="1728"/>
      <c r="D376" s="1729"/>
      <c r="E376" s="75"/>
      <c r="F376" s="80"/>
      <c r="G376" s="56" t="e">
        <f t="shared" si="166"/>
        <v>#DIV/0!</v>
      </c>
      <c r="H376" s="56"/>
      <c r="I376" s="56"/>
      <c r="J376" s="56"/>
      <c r="R376" s="792"/>
      <c r="S376" s="792"/>
      <c r="T376" s="792"/>
      <c r="U376" s="792"/>
      <c r="V376" s="792"/>
      <c r="W376" s="792"/>
      <c r="X376" s="792"/>
      <c r="Y376" s="792"/>
      <c r="Z376" s="792"/>
      <c r="AA376" s="792"/>
      <c r="AB376" s="792"/>
      <c r="AC376" s="792"/>
      <c r="AD376" s="792"/>
      <c r="AE376" s="792"/>
      <c r="AF376" s="792"/>
      <c r="AG376" s="792"/>
      <c r="AH376" s="792"/>
      <c r="AI376" s="792">
        <f t="shared" ref="AI376:AI380" si="169">SUM(T376:AH376)</f>
        <v>0</v>
      </c>
      <c r="AJ376" s="792">
        <f t="shared" ref="AJ376:AJ380" si="170">H376-AI376</f>
        <v>0</v>
      </c>
    </row>
    <row r="377" spans="1:36" ht="17.100000000000001" hidden="1" customHeight="1">
      <c r="A377" s="114"/>
      <c r="B377" s="1727" t="s">
        <v>66</v>
      </c>
      <c r="C377" s="1728"/>
      <c r="D377" s="1729"/>
      <c r="E377" s="75"/>
      <c r="F377" s="80"/>
      <c r="G377" s="56" t="e">
        <f t="shared" si="166"/>
        <v>#DIV/0!</v>
      </c>
      <c r="H377" s="56"/>
      <c r="I377" s="56"/>
      <c r="J377" s="56"/>
      <c r="R377" s="792"/>
      <c r="S377" s="792"/>
      <c r="T377" s="792"/>
      <c r="U377" s="792"/>
      <c r="V377" s="792"/>
      <c r="W377" s="792"/>
      <c r="X377" s="792"/>
      <c r="Y377" s="792"/>
      <c r="Z377" s="792"/>
      <c r="AA377" s="792"/>
      <c r="AB377" s="792"/>
      <c r="AC377" s="792"/>
      <c r="AD377" s="792"/>
      <c r="AE377" s="792"/>
      <c r="AF377" s="792"/>
      <c r="AG377" s="792"/>
      <c r="AH377" s="792"/>
      <c r="AI377" s="792">
        <f t="shared" si="169"/>
        <v>0</v>
      </c>
      <c r="AJ377" s="792">
        <f t="shared" si="170"/>
        <v>0</v>
      </c>
    </row>
    <row r="378" spans="1:36" ht="17.100000000000001" hidden="1" customHeight="1">
      <c r="A378" s="114"/>
      <c r="B378" s="1727"/>
      <c r="C378" s="1728"/>
      <c r="D378" s="1729"/>
      <c r="E378" s="75"/>
      <c r="F378" s="80"/>
      <c r="G378" s="56" t="e">
        <f>H378/F378</f>
        <v>#DIV/0!</v>
      </c>
      <c r="H378" s="56"/>
      <c r="I378" s="56"/>
      <c r="J378" s="56"/>
      <c r="R378" s="792"/>
      <c r="S378" s="792"/>
      <c r="T378" s="792"/>
      <c r="U378" s="792"/>
      <c r="V378" s="792"/>
      <c r="W378" s="792"/>
      <c r="X378" s="792"/>
      <c r="Y378" s="792"/>
      <c r="Z378" s="792"/>
      <c r="AA378" s="792"/>
      <c r="AB378" s="792"/>
      <c r="AC378" s="792"/>
      <c r="AD378" s="792"/>
      <c r="AE378" s="792"/>
      <c r="AF378" s="792"/>
      <c r="AG378" s="792"/>
      <c r="AH378" s="792"/>
      <c r="AI378" s="792">
        <f t="shared" si="169"/>
        <v>0</v>
      </c>
      <c r="AJ378" s="792">
        <f t="shared" si="170"/>
        <v>0</v>
      </c>
    </row>
    <row r="379" spans="1:36" ht="17.100000000000001" hidden="1" customHeight="1">
      <c r="A379" s="114"/>
      <c r="B379" s="1727" t="s">
        <v>67</v>
      </c>
      <c r="C379" s="1728"/>
      <c r="D379" s="1729"/>
      <c r="E379" s="75"/>
      <c r="F379" s="60"/>
      <c r="G379" s="56" t="e">
        <f t="shared" si="166"/>
        <v>#DIV/0!</v>
      </c>
      <c r="H379" s="56"/>
      <c r="I379" s="56"/>
      <c r="J379" s="56"/>
      <c r="R379" s="792"/>
      <c r="S379" s="792"/>
      <c r="T379" s="792"/>
      <c r="U379" s="792"/>
      <c r="V379" s="792"/>
      <c r="W379" s="792"/>
      <c r="X379" s="792"/>
      <c r="Y379" s="792"/>
      <c r="Z379" s="792"/>
      <c r="AA379" s="792"/>
      <c r="AB379" s="792"/>
      <c r="AC379" s="792"/>
      <c r="AD379" s="792"/>
      <c r="AE379" s="792"/>
      <c r="AF379" s="792"/>
      <c r="AG379" s="792"/>
      <c r="AH379" s="792"/>
      <c r="AI379" s="792">
        <f t="shared" si="169"/>
        <v>0</v>
      </c>
      <c r="AJ379" s="792">
        <f t="shared" si="170"/>
        <v>0</v>
      </c>
    </row>
    <row r="380" spans="1:36" ht="17.100000000000001" hidden="1" customHeight="1" thickBot="1">
      <c r="A380" s="114"/>
      <c r="B380" s="1712" t="s">
        <v>68</v>
      </c>
      <c r="C380" s="1712"/>
      <c r="D380" s="1712"/>
      <c r="E380" s="75"/>
      <c r="F380" s="60"/>
      <c r="G380" s="56" t="e">
        <f t="shared" si="166"/>
        <v>#DIV/0!</v>
      </c>
      <c r="H380" s="56"/>
      <c r="I380" s="56"/>
      <c r="J380" s="56"/>
      <c r="R380" s="792"/>
      <c r="S380" s="792"/>
      <c r="T380" s="792"/>
      <c r="U380" s="792"/>
      <c r="V380" s="792"/>
      <c r="W380" s="792"/>
      <c r="X380" s="792"/>
      <c r="Y380" s="792"/>
      <c r="Z380" s="792"/>
      <c r="AA380" s="792"/>
      <c r="AB380" s="792"/>
      <c r="AC380" s="792"/>
      <c r="AD380" s="792"/>
      <c r="AE380" s="792"/>
      <c r="AF380" s="792"/>
      <c r="AG380" s="792"/>
      <c r="AH380" s="792"/>
      <c r="AI380" s="792">
        <f t="shared" si="169"/>
        <v>0</v>
      </c>
      <c r="AJ380" s="792">
        <f t="shared" si="170"/>
        <v>0</v>
      </c>
    </row>
    <row r="381" spans="1:36" ht="21.9" hidden="1" customHeight="1" thickBot="1">
      <c r="A381" s="1770" t="s">
        <v>69</v>
      </c>
      <c r="B381" s="1771"/>
      <c r="C381" s="1771"/>
      <c r="D381" s="1771"/>
      <c r="E381" s="1771"/>
      <c r="F381" s="1771"/>
      <c r="G381" s="1772"/>
      <c r="H381" s="96">
        <f>SUM(H374:H380)</f>
        <v>0</v>
      </c>
      <c r="I381" s="96">
        <f>SUM(I374:I380)</f>
        <v>0</v>
      </c>
      <c r="J381" s="96">
        <f>SUM(J374:J380)</f>
        <v>0</v>
      </c>
      <c r="R381" s="795"/>
      <c r="S381" s="796"/>
      <c r="T381" s="796">
        <f>SUM(T375:T380)</f>
        <v>0</v>
      </c>
      <c r="U381" s="796">
        <f t="shared" ref="U381:AH381" si="171">SUM(U375:U380)</f>
        <v>0</v>
      </c>
      <c r="V381" s="796">
        <f t="shared" si="171"/>
        <v>0</v>
      </c>
      <c r="W381" s="796">
        <f t="shared" si="171"/>
        <v>0</v>
      </c>
      <c r="X381" s="796">
        <f t="shared" si="171"/>
        <v>0</v>
      </c>
      <c r="Y381" s="796">
        <f t="shared" si="171"/>
        <v>0</v>
      </c>
      <c r="Z381" s="796">
        <f t="shared" si="171"/>
        <v>0</v>
      </c>
      <c r="AA381" s="796">
        <f t="shared" si="171"/>
        <v>0</v>
      </c>
      <c r="AB381" s="796">
        <f t="shared" si="171"/>
        <v>0</v>
      </c>
      <c r="AC381" s="796">
        <f t="shared" si="171"/>
        <v>0</v>
      </c>
      <c r="AD381" s="796">
        <f t="shared" si="171"/>
        <v>0</v>
      </c>
      <c r="AE381" s="796">
        <f t="shared" si="171"/>
        <v>0</v>
      </c>
      <c r="AF381" s="796">
        <f t="shared" si="171"/>
        <v>0</v>
      </c>
      <c r="AG381" s="796">
        <f t="shared" si="171"/>
        <v>0</v>
      </c>
      <c r="AH381" s="796">
        <f t="shared" si="171"/>
        <v>0</v>
      </c>
      <c r="AI381" s="796">
        <f>SUM(T381:AH381)</f>
        <v>0</v>
      </c>
      <c r="AJ381" s="797">
        <f>H381-AI381</f>
        <v>0</v>
      </c>
    </row>
    <row r="382" spans="1:36" ht="12" hidden="1" customHeight="1"/>
    <row r="383" spans="1:36" ht="21.9" customHeight="1">
      <c r="B383" s="2107" t="s">
        <v>149</v>
      </c>
      <c r="C383" s="2107"/>
      <c r="D383" s="2107"/>
      <c r="E383" s="2107"/>
      <c r="F383" s="2107"/>
      <c r="G383" s="2107"/>
      <c r="H383" s="2107"/>
      <c r="I383" s="2107"/>
      <c r="J383" s="2107"/>
    </row>
    <row r="384" spans="1:36" ht="23.1" customHeight="1">
      <c r="A384" s="1797" t="s">
        <v>106</v>
      </c>
      <c r="B384" s="2110" t="s">
        <v>77</v>
      </c>
      <c r="C384" s="2111"/>
      <c r="D384" s="2112"/>
      <c r="E384" s="1858" t="s">
        <v>82</v>
      </c>
      <c r="F384" s="1940" t="s">
        <v>35</v>
      </c>
      <c r="G384" s="1800" t="s">
        <v>111</v>
      </c>
      <c r="H384" s="1801" t="s">
        <v>104</v>
      </c>
      <c r="I384" s="1801"/>
      <c r="J384" s="1801"/>
      <c r="R384" s="1760" t="s">
        <v>658</v>
      </c>
      <c r="S384" s="1761"/>
      <c r="T384" s="1761"/>
      <c r="U384" s="1761"/>
      <c r="V384" s="1761"/>
      <c r="W384" s="1761"/>
      <c r="X384" s="1761"/>
      <c r="Y384" s="1761"/>
      <c r="Z384" s="1761"/>
      <c r="AA384" s="1761"/>
      <c r="AB384" s="1761"/>
      <c r="AC384" s="1761"/>
      <c r="AD384" s="1761"/>
      <c r="AE384" s="1761"/>
      <c r="AF384" s="1761"/>
      <c r="AG384" s="1761"/>
      <c r="AH384" s="1762"/>
      <c r="AI384" s="823" t="s">
        <v>336</v>
      </c>
      <c r="AJ384" s="811" t="s">
        <v>647</v>
      </c>
    </row>
    <row r="385" spans="1:36" ht="23.1" customHeight="1">
      <c r="A385" s="1798"/>
      <c r="B385" s="2113"/>
      <c r="C385" s="2114"/>
      <c r="D385" s="2115"/>
      <c r="E385" s="1858"/>
      <c r="F385" s="1940"/>
      <c r="G385" s="1800"/>
      <c r="H385" s="55">
        <f>H14</f>
        <v>2024</v>
      </c>
      <c r="I385" s="55">
        <f t="shared" ref="I385:J385" si="172">I14</f>
        <v>2025</v>
      </c>
      <c r="J385" s="55">
        <f t="shared" si="172"/>
        <v>2026</v>
      </c>
      <c r="R385" s="792"/>
      <c r="S385" s="792"/>
      <c r="T385" s="792"/>
      <c r="U385" s="792"/>
      <c r="V385" s="792"/>
      <c r="W385" s="792"/>
      <c r="X385" s="792"/>
      <c r="Y385" s="792"/>
      <c r="Z385" s="792"/>
      <c r="AA385" s="792"/>
      <c r="AB385" s="792"/>
      <c r="AC385" s="792"/>
      <c r="AD385" s="792"/>
      <c r="AE385" s="792"/>
      <c r="AF385" s="792"/>
      <c r="AG385" s="792"/>
      <c r="AH385" s="792"/>
      <c r="AI385" s="792"/>
      <c r="AJ385" s="792"/>
    </row>
    <row r="386" spans="1:36" ht="16.05" customHeight="1">
      <c r="A386" s="68">
        <v>1</v>
      </c>
      <c r="B386" s="1763">
        <v>2</v>
      </c>
      <c r="C386" s="1763"/>
      <c r="D386" s="1763"/>
      <c r="E386" s="69">
        <v>3</v>
      </c>
      <c r="F386" s="69">
        <v>4</v>
      </c>
      <c r="G386" s="69">
        <v>5</v>
      </c>
      <c r="H386" s="217">
        <v>6</v>
      </c>
      <c r="I386" s="217">
        <v>7</v>
      </c>
      <c r="J386" s="217">
        <v>8</v>
      </c>
    </row>
    <row r="387" spans="1:36" ht="17.100000000000001" customHeight="1">
      <c r="A387" s="114">
        <v>1</v>
      </c>
      <c r="B387" s="1727" t="s">
        <v>145</v>
      </c>
      <c r="C387" s="1728"/>
      <c r="D387" s="1729"/>
      <c r="E387" s="75" t="s">
        <v>96</v>
      </c>
      <c r="F387" s="80"/>
      <c r="G387" s="97" t="e">
        <f t="shared" ref="G387:G553" si="173">H387/F387</f>
        <v>#DIV/0!</v>
      </c>
      <c r="H387" s="84"/>
      <c r="I387" s="84"/>
      <c r="J387" s="84"/>
      <c r="R387" s="792"/>
      <c r="S387" s="792"/>
      <c r="T387" s="792"/>
      <c r="U387" s="792"/>
      <c r="V387" s="792"/>
      <c r="W387" s="792"/>
      <c r="X387" s="792"/>
      <c r="Y387" s="792"/>
      <c r="Z387" s="792"/>
      <c r="AA387" s="792"/>
      <c r="AB387" s="792"/>
      <c r="AC387" s="792"/>
      <c r="AD387" s="792"/>
      <c r="AE387" s="792"/>
      <c r="AF387" s="792"/>
      <c r="AG387" s="792"/>
      <c r="AH387" s="792"/>
      <c r="AI387" s="792">
        <f t="shared" ref="AI387" si="174">SUM(T387:AH387)</f>
        <v>0</v>
      </c>
      <c r="AJ387" s="792">
        <f t="shared" ref="AJ387" si="175">H387-AI387</f>
        <v>0</v>
      </c>
    </row>
    <row r="388" spans="1:36" ht="17.100000000000001" customHeight="1">
      <c r="A388" s="1443">
        <v>2</v>
      </c>
      <c r="B388" s="2153" t="s">
        <v>828</v>
      </c>
      <c r="C388" s="2154"/>
      <c r="D388" s="2155"/>
      <c r="E388" s="1444" t="s">
        <v>117</v>
      </c>
      <c r="F388" s="1445" t="s">
        <v>117</v>
      </c>
      <c r="G388" s="1446" t="s">
        <v>117</v>
      </c>
      <c r="H388" s="1447">
        <f>SUM(H389:H401)</f>
        <v>0</v>
      </c>
      <c r="I388" s="1447">
        <f t="shared" ref="I388:J388" si="176">SUM(I389:I401)</f>
        <v>0</v>
      </c>
      <c r="J388" s="1447">
        <f t="shared" si="176"/>
        <v>0</v>
      </c>
      <c r="R388" s="792"/>
      <c r="S388" s="792"/>
      <c r="T388" s="792"/>
      <c r="U388" s="792"/>
      <c r="V388" s="792"/>
      <c r="W388" s="792"/>
      <c r="X388" s="792"/>
      <c r="Y388" s="792"/>
      <c r="Z388" s="792"/>
      <c r="AA388" s="792"/>
      <c r="AB388" s="792"/>
      <c r="AC388" s="792"/>
      <c r="AD388" s="792"/>
      <c r="AE388" s="792"/>
      <c r="AF388" s="792"/>
      <c r="AG388" s="792"/>
      <c r="AH388" s="792"/>
      <c r="AI388" s="792">
        <f t="shared" ref="AI388:AI553" si="177">SUM(T388:AH388)</f>
        <v>0</v>
      </c>
      <c r="AJ388" s="792">
        <f t="shared" ref="AJ388:AJ553" si="178">H388-AI388</f>
        <v>0</v>
      </c>
    </row>
    <row r="389" spans="1:36" ht="17.100000000000001" customHeight="1">
      <c r="A389" s="114"/>
      <c r="B389" s="2159"/>
      <c r="C389" s="2160"/>
      <c r="D389" s="2160"/>
      <c r="E389" s="75" t="s">
        <v>96</v>
      </c>
      <c r="F389" s="80"/>
      <c r="G389" s="97" t="e">
        <f t="shared" si="173"/>
        <v>#DIV/0!</v>
      </c>
      <c r="H389" s="56"/>
      <c r="I389" s="56"/>
      <c r="J389" s="56"/>
      <c r="R389" s="792"/>
      <c r="S389" s="792"/>
      <c r="T389" s="792"/>
      <c r="U389" s="792"/>
      <c r="V389" s="792"/>
      <c r="W389" s="792"/>
      <c r="X389" s="792"/>
      <c r="Y389" s="792"/>
      <c r="Z389" s="792"/>
      <c r="AA389" s="792"/>
      <c r="AB389" s="792"/>
      <c r="AC389" s="792"/>
      <c r="AD389" s="792"/>
      <c r="AE389" s="792"/>
      <c r="AF389" s="792"/>
      <c r="AG389" s="792"/>
      <c r="AH389" s="792"/>
      <c r="AI389" s="792">
        <f t="shared" si="177"/>
        <v>0</v>
      </c>
      <c r="AJ389" s="792">
        <f t="shared" si="178"/>
        <v>0</v>
      </c>
    </row>
    <row r="390" spans="1:36" ht="17.100000000000001" hidden="1" customHeight="1">
      <c r="A390" s="114"/>
      <c r="B390" s="2159"/>
      <c r="C390" s="2160"/>
      <c r="D390" s="2160"/>
      <c r="E390" s="75" t="s">
        <v>96</v>
      </c>
      <c r="F390" s="80"/>
      <c r="G390" s="97" t="e">
        <f t="shared" ref="G390:G398" si="179">H390/F390</f>
        <v>#DIV/0!</v>
      </c>
      <c r="H390" s="56"/>
      <c r="I390" s="56"/>
      <c r="J390" s="56"/>
      <c r="R390" s="792"/>
      <c r="S390" s="792"/>
      <c r="T390" s="792"/>
      <c r="U390" s="792"/>
      <c r="V390" s="792"/>
      <c r="W390" s="792"/>
      <c r="X390" s="792"/>
      <c r="Y390" s="792"/>
      <c r="Z390" s="792"/>
      <c r="AA390" s="792"/>
      <c r="AB390" s="792"/>
      <c r="AC390" s="792"/>
      <c r="AD390" s="792"/>
      <c r="AE390" s="792"/>
      <c r="AF390" s="792"/>
      <c r="AG390" s="792"/>
      <c r="AH390" s="792"/>
      <c r="AI390" s="792"/>
      <c r="AJ390" s="792"/>
    </row>
    <row r="391" spans="1:36" ht="17.100000000000001" hidden="1" customHeight="1">
      <c r="A391" s="114"/>
      <c r="B391" s="2159"/>
      <c r="C391" s="2160"/>
      <c r="D391" s="2160"/>
      <c r="E391" s="75" t="s">
        <v>96</v>
      </c>
      <c r="F391" s="80"/>
      <c r="G391" s="97" t="e">
        <f t="shared" si="179"/>
        <v>#DIV/0!</v>
      </c>
      <c r="H391" s="56"/>
      <c r="I391" s="56"/>
      <c r="J391" s="56"/>
      <c r="R391" s="792"/>
      <c r="S391" s="792"/>
      <c r="T391" s="792"/>
      <c r="U391" s="792"/>
      <c r="V391" s="792"/>
      <c r="W391" s="792"/>
      <c r="X391" s="792"/>
      <c r="Y391" s="792"/>
      <c r="Z391" s="792"/>
      <c r="AA391" s="792"/>
      <c r="AB391" s="792"/>
      <c r="AC391" s="792"/>
      <c r="AD391" s="792"/>
      <c r="AE391" s="792"/>
      <c r="AF391" s="792"/>
      <c r="AG391" s="792"/>
      <c r="AH391" s="792"/>
      <c r="AI391" s="792"/>
      <c r="AJ391" s="792"/>
    </row>
    <row r="392" spans="1:36" ht="17.100000000000001" hidden="1" customHeight="1">
      <c r="A392" s="114"/>
      <c r="B392" s="2159"/>
      <c r="C392" s="2160"/>
      <c r="D392" s="2160"/>
      <c r="E392" s="75" t="s">
        <v>96</v>
      </c>
      <c r="F392" s="80"/>
      <c r="G392" s="97" t="e">
        <f t="shared" si="179"/>
        <v>#DIV/0!</v>
      </c>
      <c r="H392" s="56"/>
      <c r="I392" s="56"/>
      <c r="J392" s="56"/>
      <c r="R392" s="792"/>
      <c r="S392" s="792"/>
      <c r="T392" s="792"/>
      <c r="U392" s="792"/>
      <c r="V392" s="792"/>
      <c r="W392" s="792"/>
      <c r="X392" s="792"/>
      <c r="Y392" s="792"/>
      <c r="Z392" s="792"/>
      <c r="AA392" s="792"/>
      <c r="AB392" s="792"/>
      <c r="AC392" s="792"/>
      <c r="AD392" s="792"/>
      <c r="AE392" s="792"/>
      <c r="AF392" s="792"/>
      <c r="AG392" s="792"/>
      <c r="AH392" s="792"/>
      <c r="AI392" s="792"/>
      <c r="AJ392" s="792"/>
    </row>
    <row r="393" spans="1:36" ht="17.100000000000001" hidden="1" customHeight="1">
      <c r="A393" s="114"/>
      <c r="B393" s="2159"/>
      <c r="C393" s="2160"/>
      <c r="D393" s="2160"/>
      <c r="E393" s="75" t="s">
        <v>96</v>
      </c>
      <c r="F393" s="80"/>
      <c r="G393" s="97" t="e">
        <f t="shared" si="179"/>
        <v>#DIV/0!</v>
      </c>
      <c r="H393" s="56"/>
      <c r="I393" s="56"/>
      <c r="J393" s="56"/>
      <c r="R393" s="792"/>
      <c r="S393" s="792"/>
      <c r="T393" s="792"/>
      <c r="U393" s="792"/>
      <c r="V393" s="792"/>
      <c r="W393" s="792"/>
      <c r="X393" s="792"/>
      <c r="Y393" s="792"/>
      <c r="Z393" s="792"/>
      <c r="AA393" s="792"/>
      <c r="AB393" s="792"/>
      <c r="AC393" s="792"/>
      <c r="AD393" s="792"/>
      <c r="AE393" s="792"/>
      <c r="AF393" s="792"/>
      <c r="AG393" s="792"/>
      <c r="AH393" s="792"/>
      <c r="AI393" s="792"/>
      <c r="AJ393" s="792"/>
    </row>
    <row r="394" spans="1:36" ht="17.100000000000001" hidden="1" customHeight="1">
      <c r="A394" s="114"/>
      <c r="B394" s="2159"/>
      <c r="C394" s="2160"/>
      <c r="D394" s="2160"/>
      <c r="E394" s="75" t="s">
        <v>96</v>
      </c>
      <c r="F394" s="80"/>
      <c r="G394" s="97" t="e">
        <f t="shared" si="179"/>
        <v>#DIV/0!</v>
      </c>
      <c r="H394" s="56"/>
      <c r="I394" s="56"/>
      <c r="J394" s="56"/>
      <c r="R394" s="792"/>
      <c r="S394" s="792"/>
      <c r="T394" s="792"/>
      <c r="U394" s="792"/>
      <c r="V394" s="792"/>
      <c r="W394" s="792"/>
      <c r="X394" s="792"/>
      <c r="Y394" s="792"/>
      <c r="Z394" s="792"/>
      <c r="AA394" s="792"/>
      <c r="AB394" s="792"/>
      <c r="AC394" s="792"/>
      <c r="AD394" s="792"/>
      <c r="AE394" s="792"/>
      <c r="AF394" s="792"/>
      <c r="AG394" s="792"/>
      <c r="AH394" s="792"/>
      <c r="AI394" s="792"/>
      <c r="AJ394" s="792"/>
    </row>
    <row r="395" spans="1:36" ht="17.100000000000001" hidden="1" customHeight="1">
      <c r="A395" s="114"/>
      <c r="B395" s="2159"/>
      <c r="C395" s="2160"/>
      <c r="D395" s="2160"/>
      <c r="E395" s="75" t="s">
        <v>96</v>
      </c>
      <c r="F395" s="80"/>
      <c r="G395" s="97" t="e">
        <f t="shared" si="179"/>
        <v>#DIV/0!</v>
      </c>
      <c r="H395" s="56"/>
      <c r="I395" s="56"/>
      <c r="J395" s="56"/>
      <c r="R395" s="792"/>
      <c r="S395" s="792"/>
      <c r="T395" s="792"/>
      <c r="U395" s="792"/>
      <c r="V395" s="792"/>
      <c r="W395" s="792"/>
      <c r="X395" s="792"/>
      <c r="Y395" s="792"/>
      <c r="Z395" s="792"/>
      <c r="AA395" s="792"/>
      <c r="AB395" s="792"/>
      <c r="AC395" s="792"/>
      <c r="AD395" s="792"/>
      <c r="AE395" s="792"/>
      <c r="AF395" s="792"/>
      <c r="AG395" s="792"/>
      <c r="AH395" s="792"/>
      <c r="AI395" s="792"/>
      <c r="AJ395" s="792"/>
    </row>
    <row r="396" spans="1:36" ht="17.100000000000001" hidden="1" customHeight="1">
      <c r="A396" s="114"/>
      <c r="B396" s="2159"/>
      <c r="C396" s="2160"/>
      <c r="D396" s="2160"/>
      <c r="E396" s="75" t="s">
        <v>96</v>
      </c>
      <c r="F396" s="80"/>
      <c r="G396" s="97" t="e">
        <f t="shared" si="179"/>
        <v>#DIV/0!</v>
      </c>
      <c r="H396" s="56"/>
      <c r="I396" s="56"/>
      <c r="J396" s="56"/>
      <c r="R396" s="792"/>
      <c r="S396" s="792"/>
      <c r="T396" s="792"/>
      <c r="U396" s="792"/>
      <c r="V396" s="792"/>
      <c r="W396" s="792"/>
      <c r="X396" s="792"/>
      <c r="Y396" s="792"/>
      <c r="Z396" s="792"/>
      <c r="AA396" s="792"/>
      <c r="AB396" s="792"/>
      <c r="AC396" s="792"/>
      <c r="AD396" s="792"/>
      <c r="AE396" s="792"/>
      <c r="AF396" s="792"/>
      <c r="AG396" s="792"/>
      <c r="AH396" s="792"/>
      <c r="AI396" s="792"/>
      <c r="AJ396" s="792"/>
    </row>
    <row r="397" spans="1:36" ht="17.100000000000001" hidden="1" customHeight="1">
      <c r="A397" s="114"/>
      <c r="B397" s="2159"/>
      <c r="C397" s="2160"/>
      <c r="D397" s="2160"/>
      <c r="E397" s="75" t="s">
        <v>96</v>
      </c>
      <c r="F397" s="80"/>
      <c r="G397" s="97" t="e">
        <f t="shared" si="179"/>
        <v>#DIV/0!</v>
      </c>
      <c r="H397" s="56"/>
      <c r="I397" s="56"/>
      <c r="J397" s="56"/>
      <c r="R397" s="792"/>
      <c r="S397" s="792"/>
      <c r="T397" s="792"/>
      <c r="U397" s="792"/>
      <c r="V397" s="792"/>
      <c r="W397" s="792"/>
      <c r="X397" s="792"/>
      <c r="Y397" s="792"/>
      <c r="Z397" s="792"/>
      <c r="AA397" s="792"/>
      <c r="AB397" s="792"/>
      <c r="AC397" s="792"/>
      <c r="AD397" s="792"/>
      <c r="AE397" s="792"/>
      <c r="AF397" s="792"/>
      <c r="AG397" s="792"/>
      <c r="AH397" s="792"/>
      <c r="AI397" s="792"/>
      <c r="AJ397" s="792"/>
    </row>
    <row r="398" spans="1:36" ht="17.100000000000001" hidden="1" customHeight="1">
      <c r="A398" s="114"/>
      <c r="B398" s="2159"/>
      <c r="C398" s="2160"/>
      <c r="D398" s="2160"/>
      <c r="E398" s="75" t="s">
        <v>96</v>
      </c>
      <c r="F398" s="80"/>
      <c r="G398" s="97" t="e">
        <f t="shared" si="179"/>
        <v>#DIV/0!</v>
      </c>
      <c r="H398" s="56"/>
      <c r="I398" s="56"/>
      <c r="J398" s="56"/>
      <c r="R398" s="792"/>
      <c r="S398" s="792"/>
      <c r="T398" s="792"/>
      <c r="U398" s="792"/>
      <c r="V398" s="792"/>
      <c r="W398" s="792"/>
      <c r="X398" s="792"/>
      <c r="Y398" s="792"/>
      <c r="Z398" s="792"/>
      <c r="AA398" s="792"/>
      <c r="AB398" s="792"/>
      <c r="AC398" s="792"/>
      <c r="AD398" s="792"/>
      <c r="AE398" s="792"/>
      <c r="AF398" s="792"/>
      <c r="AG398" s="792"/>
      <c r="AH398" s="792"/>
      <c r="AI398" s="792"/>
      <c r="AJ398" s="792"/>
    </row>
    <row r="399" spans="1:36" ht="17.100000000000001" hidden="1" customHeight="1">
      <c r="A399" s="114"/>
      <c r="B399" s="2159"/>
      <c r="C399" s="2160"/>
      <c r="D399" s="2160"/>
      <c r="E399" s="75" t="s">
        <v>96</v>
      </c>
      <c r="F399" s="80"/>
      <c r="G399" s="97" t="e">
        <f t="shared" si="173"/>
        <v>#DIV/0!</v>
      </c>
      <c r="H399" s="56"/>
      <c r="I399" s="56"/>
      <c r="J399" s="56"/>
      <c r="R399" s="792"/>
      <c r="S399" s="792"/>
      <c r="T399" s="792"/>
      <c r="U399" s="792"/>
      <c r="V399" s="792"/>
      <c r="W399" s="792"/>
      <c r="X399" s="792"/>
      <c r="Y399" s="792"/>
      <c r="Z399" s="792"/>
      <c r="AA399" s="792"/>
      <c r="AB399" s="792"/>
      <c r="AC399" s="792"/>
      <c r="AD399" s="792"/>
      <c r="AE399" s="792"/>
      <c r="AF399" s="792"/>
      <c r="AG399" s="792"/>
      <c r="AH399" s="792"/>
      <c r="AI399" s="792">
        <f t="shared" si="177"/>
        <v>0</v>
      </c>
      <c r="AJ399" s="792">
        <f t="shared" si="178"/>
        <v>0</v>
      </c>
    </row>
    <row r="400" spans="1:36" ht="17.100000000000001" hidden="1" customHeight="1">
      <c r="A400" s="114"/>
      <c r="B400" s="2159"/>
      <c r="C400" s="2160"/>
      <c r="D400" s="2160"/>
      <c r="E400" s="75" t="s">
        <v>96</v>
      </c>
      <c r="F400" s="80"/>
      <c r="G400" s="97" t="e">
        <f t="shared" si="173"/>
        <v>#DIV/0!</v>
      </c>
      <c r="H400" s="56"/>
      <c r="I400" s="56"/>
      <c r="J400" s="56"/>
      <c r="R400" s="792"/>
      <c r="S400" s="792"/>
      <c r="T400" s="792"/>
      <c r="U400" s="792"/>
      <c r="V400" s="792"/>
      <c r="W400" s="792"/>
      <c r="X400" s="792"/>
      <c r="Y400" s="792"/>
      <c r="Z400" s="792"/>
      <c r="AA400" s="792"/>
      <c r="AB400" s="792"/>
      <c r="AC400" s="792"/>
      <c r="AD400" s="792"/>
      <c r="AE400" s="792"/>
      <c r="AF400" s="792"/>
      <c r="AG400" s="792"/>
      <c r="AH400" s="792"/>
      <c r="AI400" s="792">
        <f t="shared" si="177"/>
        <v>0</v>
      </c>
      <c r="AJ400" s="792">
        <f t="shared" si="178"/>
        <v>0</v>
      </c>
    </row>
    <row r="401" spans="1:36" ht="17.100000000000001" hidden="1" customHeight="1">
      <c r="A401" s="114"/>
      <c r="B401" s="2159"/>
      <c r="C401" s="2160"/>
      <c r="D401" s="2160"/>
      <c r="E401" s="75" t="s">
        <v>96</v>
      </c>
      <c r="F401" s="80"/>
      <c r="G401" s="97" t="e">
        <f>H401/F401</f>
        <v>#DIV/0!</v>
      </c>
      <c r="H401" s="56"/>
      <c r="I401" s="56"/>
      <c r="J401" s="56"/>
      <c r="R401" s="792"/>
      <c r="S401" s="792"/>
      <c r="T401" s="792"/>
      <c r="U401" s="792"/>
      <c r="V401" s="792"/>
      <c r="W401" s="792"/>
      <c r="X401" s="792"/>
      <c r="Y401" s="792"/>
      <c r="Z401" s="792"/>
      <c r="AA401" s="792"/>
      <c r="AB401" s="792"/>
      <c r="AC401" s="792"/>
      <c r="AD401" s="792"/>
      <c r="AE401" s="792"/>
      <c r="AF401" s="792"/>
      <c r="AG401" s="792"/>
      <c r="AH401" s="792"/>
      <c r="AI401" s="792">
        <f t="shared" si="177"/>
        <v>0</v>
      </c>
      <c r="AJ401" s="792">
        <f t="shared" si="178"/>
        <v>0</v>
      </c>
    </row>
    <row r="402" spans="1:36" ht="17.100000000000001" customHeight="1">
      <c r="A402" s="1443">
        <v>3</v>
      </c>
      <c r="B402" s="2153" t="s">
        <v>829</v>
      </c>
      <c r="C402" s="2154"/>
      <c r="D402" s="2155"/>
      <c r="E402" s="1444" t="s">
        <v>117</v>
      </c>
      <c r="F402" s="1445" t="s">
        <v>117</v>
      </c>
      <c r="G402" s="1446" t="s">
        <v>117</v>
      </c>
      <c r="H402" s="1447">
        <f>SUM(H403:H447)</f>
        <v>693184</v>
      </c>
      <c r="I402" s="1447">
        <f t="shared" ref="I402:J402" si="180">SUM(I403:I447)</f>
        <v>866060</v>
      </c>
      <c r="J402" s="1447">
        <f t="shared" si="180"/>
        <v>866060</v>
      </c>
      <c r="R402" s="792"/>
      <c r="S402" s="792"/>
      <c r="T402" s="792"/>
      <c r="U402" s="792"/>
      <c r="V402" s="792"/>
      <c r="W402" s="792"/>
      <c r="X402" s="792"/>
      <c r="Y402" s="792"/>
      <c r="Z402" s="792"/>
      <c r="AA402" s="792"/>
      <c r="AB402" s="792"/>
      <c r="AC402" s="792"/>
      <c r="AD402" s="792"/>
      <c r="AE402" s="792"/>
      <c r="AF402" s="792"/>
      <c r="AG402" s="792"/>
      <c r="AH402" s="792"/>
      <c r="AI402" s="792">
        <f t="shared" si="177"/>
        <v>0</v>
      </c>
      <c r="AJ402" s="792">
        <f t="shared" si="178"/>
        <v>693184</v>
      </c>
    </row>
    <row r="403" spans="1:36" ht="31.2" customHeight="1">
      <c r="A403" s="114"/>
      <c r="B403" s="1712" t="s">
        <v>1090</v>
      </c>
      <c r="C403" s="1712"/>
      <c r="D403" s="1712"/>
      <c r="E403" s="75" t="s">
        <v>96</v>
      </c>
      <c r="F403" s="60">
        <v>4</v>
      </c>
      <c r="G403" s="97">
        <f t="shared" si="173"/>
        <v>173296</v>
      </c>
      <c r="H403" s="56">
        <f>866060-172876</f>
        <v>693184</v>
      </c>
      <c r="I403" s="56">
        <v>866060</v>
      </c>
      <c r="J403" s="56">
        <v>866060</v>
      </c>
      <c r="R403" s="792"/>
      <c r="S403" s="792"/>
      <c r="T403" s="792"/>
      <c r="U403" s="792"/>
      <c r="V403" s="792"/>
      <c r="W403" s="792"/>
      <c r="X403" s="792"/>
      <c r="Y403" s="792"/>
      <c r="Z403" s="792"/>
      <c r="AA403" s="792"/>
      <c r="AB403" s="792"/>
      <c r="AC403" s="792"/>
      <c r="AD403" s="792"/>
      <c r="AE403" s="792"/>
      <c r="AF403" s="792"/>
      <c r="AG403" s="792"/>
      <c r="AH403" s="792"/>
      <c r="AI403" s="792">
        <f t="shared" si="177"/>
        <v>0</v>
      </c>
      <c r="AJ403" s="792">
        <f t="shared" si="178"/>
        <v>693184</v>
      </c>
    </row>
    <row r="404" spans="1:36" ht="17.100000000000001" hidden="1" customHeight="1">
      <c r="A404" s="114"/>
      <c r="B404" s="1712"/>
      <c r="C404" s="1712"/>
      <c r="D404" s="1712"/>
      <c r="E404" s="75" t="s">
        <v>96</v>
      </c>
      <c r="F404" s="60"/>
      <c r="G404" s="97" t="e">
        <f t="shared" si="173"/>
        <v>#DIV/0!</v>
      </c>
      <c r="H404" s="56"/>
      <c r="I404" s="56"/>
      <c r="J404" s="56"/>
      <c r="R404" s="792"/>
      <c r="S404" s="792"/>
      <c r="T404" s="792"/>
      <c r="U404" s="792"/>
      <c r="V404" s="792"/>
      <c r="W404" s="792"/>
      <c r="X404" s="792"/>
      <c r="Y404" s="792"/>
      <c r="Z404" s="792"/>
      <c r="AA404" s="792"/>
      <c r="AB404" s="792"/>
      <c r="AC404" s="792"/>
      <c r="AD404" s="792"/>
      <c r="AE404" s="792"/>
      <c r="AF404" s="792"/>
      <c r="AG404" s="792"/>
      <c r="AH404" s="792"/>
      <c r="AI404" s="792"/>
      <c r="AJ404" s="792"/>
    </row>
    <row r="405" spans="1:36" ht="17.100000000000001" hidden="1" customHeight="1">
      <c r="A405" s="114"/>
      <c r="B405" s="1712"/>
      <c r="C405" s="1712"/>
      <c r="D405" s="1712"/>
      <c r="E405" s="75" t="s">
        <v>96</v>
      </c>
      <c r="F405" s="60"/>
      <c r="G405" s="97" t="e">
        <f t="shared" ref="G405:G470" si="181">H405/F405</f>
        <v>#DIV/0!</v>
      </c>
      <c r="H405" s="56"/>
      <c r="I405" s="56"/>
      <c r="J405" s="56"/>
      <c r="R405" s="792"/>
      <c r="S405" s="792"/>
      <c r="T405" s="792"/>
      <c r="U405" s="792"/>
      <c r="V405" s="792"/>
      <c r="W405" s="792"/>
      <c r="X405" s="792"/>
      <c r="Y405" s="792"/>
      <c r="Z405" s="792"/>
      <c r="AA405" s="792"/>
      <c r="AB405" s="792"/>
      <c r="AC405" s="792"/>
      <c r="AD405" s="792"/>
      <c r="AE405" s="792"/>
      <c r="AF405" s="792"/>
      <c r="AG405" s="792"/>
      <c r="AH405" s="792"/>
      <c r="AI405" s="792"/>
      <c r="AJ405" s="792"/>
    </row>
    <row r="406" spans="1:36" ht="17.100000000000001" hidden="1" customHeight="1">
      <c r="A406" s="114"/>
      <c r="B406" s="1712"/>
      <c r="C406" s="1712"/>
      <c r="D406" s="1712"/>
      <c r="E406" s="75" t="s">
        <v>96</v>
      </c>
      <c r="F406" s="60"/>
      <c r="G406" s="97" t="e">
        <f t="shared" si="181"/>
        <v>#DIV/0!</v>
      </c>
      <c r="H406" s="56"/>
      <c r="I406" s="56"/>
      <c r="J406" s="56"/>
      <c r="R406" s="792"/>
      <c r="S406" s="792"/>
      <c r="T406" s="792"/>
      <c r="U406" s="792"/>
      <c r="V406" s="792"/>
      <c r="W406" s="792"/>
      <c r="X406" s="792"/>
      <c r="Y406" s="792"/>
      <c r="Z406" s="792"/>
      <c r="AA406" s="792"/>
      <c r="AB406" s="792"/>
      <c r="AC406" s="792"/>
      <c r="AD406" s="792"/>
      <c r="AE406" s="792"/>
      <c r="AF406" s="792"/>
      <c r="AG406" s="792"/>
      <c r="AH406" s="792"/>
      <c r="AI406" s="792"/>
      <c r="AJ406" s="792"/>
    </row>
    <row r="407" spans="1:36" ht="17.100000000000001" hidden="1" customHeight="1">
      <c r="A407" s="114"/>
      <c r="B407" s="1712"/>
      <c r="C407" s="1712"/>
      <c r="D407" s="1712"/>
      <c r="E407" s="75" t="s">
        <v>96</v>
      </c>
      <c r="F407" s="60"/>
      <c r="G407" s="97" t="e">
        <f t="shared" si="181"/>
        <v>#DIV/0!</v>
      </c>
      <c r="H407" s="56"/>
      <c r="I407" s="56"/>
      <c r="J407" s="56"/>
      <c r="R407" s="792"/>
      <c r="S407" s="792"/>
      <c r="T407" s="792"/>
      <c r="U407" s="792"/>
      <c r="V407" s="792"/>
      <c r="W407" s="792"/>
      <c r="X407" s="792"/>
      <c r="Y407" s="792"/>
      <c r="Z407" s="792"/>
      <c r="AA407" s="792"/>
      <c r="AB407" s="792"/>
      <c r="AC407" s="792"/>
      <c r="AD407" s="792"/>
      <c r="AE407" s="792"/>
      <c r="AF407" s="792"/>
      <c r="AG407" s="792"/>
      <c r="AH407" s="792"/>
      <c r="AI407" s="792"/>
      <c r="AJ407" s="792"/>
    </row>
    <row r="408" spans="1:36" ht="17.100000000000001" hidden="1" customHeight="1">
      <c r="A408" s="114"/>
      <c r="B408" s="1712"/>
      <c r="C408" s="1712"/>
      <c r="D408" s="1712"/>
      <c r="E408" s="75" t="s">
        <v>96</v>
      </c>
      <c r="F408" s="60"/>
      <c r="G408" s="97" t="e">
        <f t="shared" si="181"/>
        <v>#DIV/0!</v>
      </c>
      <c r="H408" s="56"/>
      <c r="I408" s="56"/>
      <c r="J408" s="56"/>
      <c r="R408" s="792"/>
      <c r="S408" s="792"/>
      <c r="T408" s="792"/>
      <c r="U408" s="792"/>
      <c r="V408" s="792"/>
      <c r="W408" s="792"/>
      <c r="X408" s="792"/>
      <c r="Y408" s="792"/>
      <c r="Z408" s="792"/>
      <c r="AA408" s="792"/>
      <c r="AB408" s="792"/>
      <c r="AC408" s="792"/>
      <c r="AD408" s="792"/>
      <c r="AE408" s="792"/>
      <c r="AF408" s="792"/>
      <c r="AG408" s="792"/>
      <c r="AH408" s="792"/>
      <c r="AI408" s="792"/>
      <c r="AJ408" s="792"/>
    </row>
    <row r="409" spans="1:36" ht="17.100000000000001" hidden="1" customHeight="1">
      <c r="A409" s="114"/>
      <c r="B409" s="1712"/>
      <c r="C409" s="1712"/>
      <c r="D409" s="1712"/>
      <c r="E409" s="75" t="s">
        <v>96</v>
      </c>
      <c r="F409" s="60"/>
      <c r="G409" s="97" t="e">
        <f t="shared" si="181"/>
        <v>#DIV/0!</v>
      </c>
      <c r="H409" s="56"/>
      <c r="I409" s="56"/>
      <c r="J409" s="56"/>
      <c r="R409" s="792"/>
      <c r="S409" s="792"/>
      <c r="T409" s="792"/>
      <c r="U409" s="792"/>
      <c r="V409" s="792"/>
      <c r="W409" s="792"/>
      <c r="X409" s="792"/>
      <c r="Y409" s="792"/>
      <c r="Z409" s="792"/>
      <c r="AA409" s="792"/>
      <c r="AB409" s="792"/>
      <c r="AC409" s="792"/>
      <c r="AD409" s="792"/>
      <c r="AE409" s="792"/>
      <c r="AF409" s="792"/>
      <c r="AG409" s="792"/>
      <c r="AH409" s="792"/>
      <c r="AI409" s="792"/>
      <c r="AJ409" s="792"/>
    </row>
    <row r="410" spans="1:36" ht="17.100000000000001" hidden="1" customHeight="1">
      <c r="A410" s="114"/>
      <c r="B410" s="1712"/>
      <c r="C410" s="1712"/>
      <c r="D410" s="1712"/>
      <c r="E410" s="75" t="s">
        <v>96</v>
      </c>
      <c r="F410" s="60"/>
      <c r="G410" s="97" t="e">
        <f t="shared" si="181"/>
        <v>#DIV/0!</v>
      </c>
      <c r="H410" s="56"/>
      <c r="I410" s="56"/>
      <c r="J410" s="56"/>
      <c r="R410" s="792"/>
      <c r="S410" s="792"/>
      <c r="T410" s="792"/>
      <c r="U410" s="792"/>
      <c r="V410" s="792"/>
      <c r="W410" s="792"/>
      <c r="X410" s="792"/>
      <c r="Y410" s="792"/>
      <c r="Z410" s="792"/>
      <c r="AA410" s="792"/>
      <c r="AB410" s="792"/>
      <c r="AC410" s="792"/>
      <c r="AD410" s="792"/>
      <c r="AE410" s="792"/>
      <c r="AF410" s="792"/>
      <c r="AG410" s="792"/>
      <c r="AH410" s="792"/>
      <c r="AI410" s="792"/>
      <c r="AJ410" s="792"/>
    </row>
    <row r="411" spans="1:36" ht="17.100000000000001" hidden="1" customHeight="1">
      <c r="A411" s="114"/>
      <c r="B411" s="1712"/>
      <c r="C411" s="1712"/>
      <c r="D411" s="1712"/>
      <c r="E411" s="75" t="s">
        <v>96</v>
      </c>
      <c r="F411" s="60"/>
      <c r="G411" s="97" t="e">
        <f t="shared" si="181"/>
        <v>#DIV/0!</v>
      </c>
      <c r="H411" s="56"/>
      <c r="I411" s="56"/>
      <c r="J411" s="56"/>
      <c r="R411" s="792"/>
      <c r="S411" s="792"/>
      <c r="T411" s="792"/>
      <c r="U411" s="792"/>
      <c r="V411" s="792"/>
      <c r="W411" s="792"/>
      <c r="X411" s="792"/>
      <c r="Y411" s="792"/>
      <c r="Z411" s="792"/>
      <c r="AA411" s="792"/>
      <c r="AB411" s="792"/>
      <c r="AC411" s="792"/>
      <c r="AD411" s="792"/>
      <c r="AE411" s="792"/>
      <c r="AF411" s="792"/>
      <c r="AG411" s="792"/>
      <c r="AH411" s="792"/>
      <c r="AI411" s="792"/>
      <c r="AJ411" s="792"/>
    </row>
    <row r="412" spans="1:36" ht="17.100000000000001" hidden="1" customHeight="1">
      <c r="A412" s="114"/>
      <c r="B412" s="1712"/>
      <c r="C412" s="1712"/>
      <c r="D412" s="1712"/>
      <c r="E412" s="75" t="s">
        <v>96</v>
      </c>
      <c r="F412" s="60"/>
      <c r="G412" s="97" t="e">
        <f t="shared" si="181"/>
        <v>#DIV/0!</v>
      </c>
      <c r="H412" s="56"/>
      <c r="I412" s="56"/>
      <c r="J412" s="56"/>
      <c r="R412" s="792"/>
      <c r="S412" s="792"/>
      <c r="T412" s="792"/>
      <c r="U412" s="792"/>
      <c r="V412" s="792"/>
      <c r="W412" s="792"/>
      <c r="X412" s="792"/>
      <c r="Y412" s="792"/>
      <c r="Z412" s="792"/>
      <c r="AA412" s="792"/>
      <c r="AB412" s="792"/>
      <c r="AC412" s="792"/>
      <c r="AD412" s="792"/>
      <c r="AE412" s="792"/>
      <c r="AF412" s="792"/>
      <c r="AG412" s="792"/>
      <c r="AH412" s="792"/>
      <c r="AI412" s="792"/>
      <c r="AJ412" s="792"/>
    </row>
    <row r="413" spans="1:36" ht="17.100000000000001" hidden="1" customHeight="1">
      <c r="A413" s="114"/>
      <c r="B413" s="1712"/>
      <c r="C413" s="1712"/>
      <c r="D413" s="1712"/>
      <c r="E413" s="75" t="s">
        <v>96</v>
      </c>
      <c r="F413" s="60"/>
      <c r="G413" s="97" t="e">
        <f t="shared" si="181"/>
        <v>#DIV/0!</v>
      </c>
      <c r="H413" s="56"/>
      <c r="I413" s="56"/>
      <c r="J413" s="56"/>
      <c r="R413" s="792"/>
      <c r="S413" s="792"/>
      <c r="T413" s="792"/>
      <c r="U413" s="792"/>
      <c r="V413" s="792"/>
      <c r="W413" s="792"/>
      <c r="X413" s="792"/>
      <c r="Y413" s="792"/>
      <c r="Z413" s="792"/>
      <c r="AA413" s="792"/>
      <c r="AB413" s="792"/>
      <c r="AC413" s="792"/>
      <c r="AD413" s="792"/>
      <c r="AE413" s="792"/>
      <c r="AF413" s="792"/>
      <c r="AG413" s="792"/>
      <c r="AH413" s="792"/>
      <c r="AI413" s="792"/>
      <c r="AJ413" s="792"/>
    </row>
    <row r="414" spans="1:36" ht="17.100000000000001" hidden="1" customHeight="1">
      <c r="A414" s="114"/>
      <c r="B414" s="1712"/>
      <c r="C414" s="1712"/>
      <c r="D414" s="1712"/>
      <c r="E414" s="75" t="s">
        <v>96</v>
      </c>
      <c r="F414" s="60"/>
      <c r="G414" s="97" t="e">
        <f t="shared" si="181"/>
        <v>#DIV/0!</v>
      </c>
      <c r="H414" s="56"/>
      <c r="I414" s="56"/>
      <c r="J414" s="56"/>
      <c r="R414" s="792"/>
      <c r="S414" s="792"/>
      <c r="T414" s="792"/>
      <c r="U414" s="792"/>
      <c r="V414" s="792"/>
      <c r="W414" s="792"/>
      <c r="X414" s="792"/>
      <c r="Y414" s="792"/>
      <c r="Z414" s="792"/>
      <c r="AA414" s="792"/>
      <c r="AB414" s="792"/>
      <c r="AC414" s="792"/>
      <c r="AD414" s="792"/>
      <c r="AE414" s="792"/>
      <c r="AF414" s="792"/>
      <c r="AG414" s="792"/>
      <c r="AH414" s="792"/>
      <c r="AI414" s="792"/>
      <c r="AJ414" s="792"/>
    </row>
    <row r="415" spans="1:36" ht="17.100000000000001" hidden="1" customHeight="1">
      <c r="A415" s="114"/>
      <c r="B415" s="1712"/>
      <c r="C415" s="1712"/>
      <c r="D415" s="1712"/>
      <c r="E415" s="75" t="s">
        <v>96</v>
      </c>
      <c r="F415" s="60"/>
      <c r="G415" s="97" t="e">
        <f t="shared" si="181"/>
        <v>#DIV/0!</v>
      </c>
      <c r="H415" s="56"/>
      <c r="I415" s="56"/>
      <c r="J415" s="56"/>
      <c r="R415" s="792"/>
      <c r="S415" s="792"/>
      <c r="T415" s="792"/>
      <c r="U415" s="792"/>
      <c r="V415" s="792"/>
      <c r="W415" s="792"/>
      <c r="X415" s="792"/>
      <c r="Y415" s="792"/>
      <c r="Z415" s="792"/>
      <c r="AA415" s="792"/>
      <c r="AB415" s="792"/>
      <c r="AC415" s="792"/>
      <c r="AD415" s="792"/>
      <c r="AE415" s="792"/>
      <c r="AF415" s="792"/>
      <c r="AG415" s="792"/>
      <c r="AH415" s="792"/>
      <c r="AI415" s="792"/>
      <c r="AJ415" s="792"/>
    </row>
    <row r="416" spans="1:36" ht="17.100000000000001" hidden="1" customHeight="1">
      <c r="A416" s="114"/>
      <c r="B416" s="1712"/>
      <c r="C416" s="1712"/>
      <c r="D416" s="1712"/>
      <c r="E416" s="75" t="s">
        <v>96</v>
      </c>
      <c r="F416" s="60"/>
      <c r="G416" s="97" t="e">
        <f t="shared" si="181"/>
        <v>#DIV/0!</v>
      </c>
      <c r="H416" s="56"/>
      <c r="I416" s="56"/>
      <c r="J416" s="56"/>
      <c r="R416" s="792"/>
      <c r="S416" s="792"/>
      <c r="T416" s="792"/>
      <c r="U416" s="792"/>
      <c r="V416" s="792"/>
      <c r="W416" s="792"/>
      <c r="X416" s="792"/>
      <c r="Y416" s="792"/>
      <c r="Z416" s="792"/>
      <c r="AA416" s="792"/>
      <c r="AB416" s="792"/>
      <c r="AC416" s="792"/>
      <c r="AD416" s="792"/>
      <c r="AE416" s="792"/>
      <c r="AF416" s="792"/>
      <c r="AG416" s="792"/>
      <c r="AH416" s="792"/>
      <c r="AI416" s="792"/>
      <c r="AJ416" s="792"/>
    </row>
    <row r="417" spans="1:36" ht="17.100000000000001" hidden="1" customHeight="1">
      <c r="A417" s="114"/>
      <c r="B417" s="1712"/>
      <c r="C417" s="1712"/>
      <c r="D417" s="1712"/>
      <c r="E417" s="75" t="s">
        <v>96</v>
      </c>
      <c r="F417" s="60"/>
      <c r="G417" s="97" t="e">
        <f t="shared" si="181"/>
        <v>#DIV/0!</v>
      </c>
      <c r="H417" s="56"/>
      <c r="I417" s="56"/>
      <c r="J417" s="56"/>
      <c r="R417" s="792"/>
      <c r="S417" s="792"/>
      <c r="T417" s="792"/>
      <c r="U417" s="792"/>
      <c r="V417" s="792"/>
      <c r="W417" s="792"/>
      <c r="X417" s="792"/>
      <c r="Y417" s="792"/>
      <c r="Z417" s="792"/>
      <c r="AA417" s="792"/>
      <c r="AB417" s="792"/>
      <c r="AC417" s="792"/>
      <c r="AD417" s="792"/>
      <c r="AE417" s="792"/>
      <c r="AF417" s="792"/>
      <c r="AG417" s="792"/>
      <c r="AH417" s="792"/>
      <c r="AI417" s="792"/>
      <c r="AJ417" s="792"/>
    </row>
    <row r="418" spans="1:36" ht="17.100000000000001" hidden="1" customHeight="1">
      <c r="A418" s="114"/>
      <c r="B418" s="1712"/>
      <c r="C418" s="1712"/>
      <c r="D418" s="1712"/>
      <c r="E418" s="75" t="s">
        <v>96</v>
      </c>
      <c r="F418" s="60"/>
      <c r="G418" s="97" t="e">
        <f t="shared" si="181"/>
        <v>#DIV/0!</v>
      </c>
      <c r="H418" s="56"/>
      <c r="I418" s="56"/>
      <c r="J418" s="56"/>
      <c r="R418" s="792"/>
      <c r="S418" s="792"/>
      <c r="T418" s="792"/>
      <c r="U418" s="792"/>
      <c r="V418" s="792"/>
      <c r="W418" s="792"/>
      <c r="X418" s="792"/>
      <c r="Y418" s="792"/>
      <c r="Z418" s="792"/>
      <c r="AA418" s="792"/>
      <c r="AB418" s="792"/>
      <c r="AC418" s="792"/>
      <c r="AD418" s="792"/>
      <c r="AE418" s="792"/>
      <c r="AF418" s="792"/>
      <c r="AG418" s="792"/>
      <c r="AH418" s="792"/>
      <c r="AI418" s="792"/>
      <c r="AJ418" s="792"/>
    </row>
    <row r="419" spans="1:36" ht="17.100000000000001" hidden="1" customHeight="1">
      <c r="A419" s="114"/>
      <c r="B419" s="1712"/>
      <c r="C419" s="1712"/>
      <c r="D419" s="1712"/>
      <c r="E419" s="75" t="s">
        <v>96</v>
      </c>
      <c r="F419" s="60"/>
      <c r="G419" s="97" t="e">
        <f t="shared" si="181"/>
        <v>#DIV/0!</v>
      </c>
      <c r="H419" s="56"/>
      <c r="I419" s="56"/>
      <c r="J419" s="56"/>
      <c r="R419" s="792"/>
      <c r="S419" s="792"/>
      <c r="T419" s="792"/>
      <c r="U419" s="792"/>
      <c r="V419" s="792"/>
      <c r="W419" s="792"/>
      <c r="X419" s="792"/>
      <c r="Y419" s="792"/>
      <c r="Z419" s="792"/>
      <c r="AA419" s="792"/>
      <c r="AB419" s="792"/>
      <c r="AC419" s="792"/>
      <c r="AD419" s="792"/>
      <c r="AE419" s="792"/>
      <c r="AF419" s="792"/>
      <c r="AG419" s="792"/>
      <c r="AH419" s="792"/>
      <c r="AI419" s="792"/>
      <c r="AJ419" s="792"/>
    </row>
    <row r="420" spans="1:36" ht="17.100000000000001" hidden="1" customHeight="1">
      <c r="A420" s="114"/>
      <c r="B420" s="1712"/>
      <c r="C420" s="1712"/>
      <c r="D420" s="1712"/>
      <c r="E420" s="75" t="s">
        <v>96</v>
      </c>
      <c r="F420" s="60"/>
      <c r="G420" s="97" t="e">
        <f t="shared" si="181"/>
        <v>#DIV/0!</v>
      </c>
      <c r="H420" s="56"/>
      <c r="I420" s="56"/>
      <c r="J420" s="56"/>
      <c r="R420" s="792"/>
      <c r="S420" s="792"/>
      <c r="T420" s="792"/>
      <c r="U420" s="792"/>
      <c r="V420" s="792"/>
      <c r="W420" s="792"/>
      <c r="X420" s="792"/>
      <c r="Y420" s="792"/>
      <c r="Z420" s="792"/>
      <c r="AA420" s="792"/>
      <c r="AB420" s="792"/>
      <c r="AC420" s="792"/>
      <c r="AD420" s="792"/>
      <c r="AE420" s="792"/>
      <c r="AF420" s="792"/>
      <c r="AG420" s="792"/>
      <c r="AH420" s="792"/>
      <c r="AI420" s="792"/>
      <c r="AJ420" s="792"/>
    </row>
    <row r="421" spans="1:36" ht="17.100000000000001" hidden="1" customHeight="1">
      <c r="A421" s="114"/>
      <c r="B421" s="1712"/>
      <c r="C421" s="1712"/>
      <c r="D421" s="1712"/>
      <c r="E421" s="75" t="s">
        <v>96</v>
      </c>
      <c r="F421" s="60"/>
      <c r="G421" s="97" t="e">
        <f t="shared" ref="G421:G457" si="182">H421/F421</f>
        <v>#DIV/0!</v>
      </c>
      <c r="H421" s="56"/>
      <c r="I421" s="56"/>
      <c r="J421" s="56"/>
      <c r="R421" s="792"/>
      <c r="S421" s="792"/>
      <c r="T421" s="792"/>
      <c r="U421" s="792"/>
      <c r="V421" s="792"/>
      <c r="W421" s="792"/>
      <c r="X421" s="792"/>
      <c r="Y421" s="792"/>
      <c r="Z421" s="792"/>
      <c r="AA421" s="792"/>
      <c r="AB421" s="792"/>
      <c r="AC421" s="792"/>
      <c r="AD421" s="792"/>
      <c r="AE421" s="792"/>
      <c r="AF421" s="792"/>
      <c r="AG421" s="792"/>
      <c r="AH421" s="792"/>
      <c r="AI421" s="792"/>
      <c r="AJ421" s="792"/>
    </row>
    <row r="422" spans="1:36" ht="17.100000000000001" hidden="1" customHeight="1">
      <c r="A422" s="114"/>
      <c r="B422" s="1712"/>
      <c r="C422" s="1712"/>
      <c r="D422" s="1712"/>
      <c r="E422" s="75" t="s">
        <v>96</v>
      </c>
      <c r="F422" s="60"/>
      <c r="G422" s="97" t="e">
        <f t="shared" si="182"/>
        <v>#DIV/0!</v>
      </c>
      <c r="H422" s="56"/>
      <c r="I422" s="56"/>
      <c r="J422" s="56"/>
      <c r="R422" s="792"/>
      <c r="S422" s="792"/>
      <c r="T422" s="792"/>
      <c r="U422" s="792"/>
      <c r="V422" s="792"/>
      <c r="W422" s="792"/>
      <c r="X422" s="792"/>
      <c r="Y422" s="792"/>
      <c r="Z422" s="792"/>
      <c r="AA422" s="792"/>
      <c r="AB422" s="792"/>
      <c r="AC422" s="792"/>
      <c r="AD422" s="792"/>
      <c r="AE422" s="792"/>
      <c r="AF422" s="792"/>
      <c r="AG422" s="792"/>
      <c r="AH422" s="792"/>
      <c r="AI422" s="792"/>
      <c r="AJ422" s="792"/>
    </row>
    <row r="423" spans="1:36" ht="17.100000000000001" hidden="1" customHeight="1">
      <c r="A423" s="114"/>
      <c r="B423" s="1712"/>
      <c r="C423" s="1712"/>
      <c r="D423" s="1712"/>
      <c r="E423" s="75" t="s">
        <v>96</v>
      </c>
      <c r="F423" s="60"/>
      <c r="G423" s="97" t="e">
        <f t="shared" si="182"/>
        <v>#DIV/0!</v>
      </c>
      <c r="H423" s="56"/>
      <c r="I423" s="56"/>
      <c r="J423" s="56"/>
      <c r="R423" s="792"/>
      <c r="S423" s="792"/>
      <c r="T423" s="792"/>
      <c r="U423" s="792"/>
      <c r="V423" s="792"/>
      <c r="W423" s="792"/>
      <c r="X423" s="792"/>
      <c r="Y423" s="792"/>
      <c r="Z423" s="792"/>
      <c r="AA423" s="792"/>
      <c r="AB423" s="792"/>
      <c r="AC423" s="792"/>
      <c r="AD423" s="792"/>
      <c r="AE423" s="792"/>
      <c r="AF423" s="792"/>
      <c r="AG423" s="792"/>
      <c r="AH423" s="792"/>
      <c r="AI423" s="792"/>
      <c r="AJ423" s="792"/>
    </row>
    <row r="424" spans="1:36" ht="17.100000000000001" hidden="1" customHeight="1">
      <c r="A424" s="114"/>
      <c r="B424" s="1712"/>
      <c r="C424" s="1712"/>
      <c r="D424" s="1712"/>
      <c r="E424" s="75" t="s">
        <v>96</v>
      </c>
      <c r="F424" s="60"/>
      <c r="G424" s="97" t="e">
        <f t="shared" si="182"/>
        <v>#DIV/0!</v>
      </c>
      <c r="H424" s="56"/>
      <c r="I424" s="56"/>
      <c r="J424" s="56"/>
      <c r="R424" s="792"/>
      <c r="S424" s="792"/>
      <c r="T424" s="792"/>
      <c r="U424" s="792"/>
      <c r="V424" s="792"/>
      <c r="W424" s="792"/>
      <c r="X424" s="792"/>
      <c r="Y424" s="792"/>
      <c r="Z424" s="792"/>
      <c r="AA424" s="792"/>
      <c r="AB424" s="792"/>
      <c r="AC424" s="792"/>
      <c r="AD424" s="792"/>
      <c r="AE424" s="792"/>
      <c r="AF424" s="792"/>
      <c r="AG424" s="792"/>
      <c r="AH424" s="792"/>
      <c r="AI424" s="792"/>
      <c r="AJ424" s="792"/>
    </row>
    <row r="425" spans="1:36" ht="17.100000000000001" hidden="1" customHeight="1">
      <c r="A425" s="114"/>
      <c r="B425" s="1712"/>
      <c r="C425" s="1712"/>
      <c r="D425" s="1712"/>
      <c r="E425" s="75" t="s">
        <v>96</v>
      </c>
      <c r="F425" s="60"/>
      <c r="G425" s="97" t="e">
        <f t="shared" si="182"/>
        <v>#DIV/0!</v>
      </c>
      <c r="H425" s="56"/>
      <c r="I425" s="56"/>
      <c r="J425" s="56"/>
      <c r="R425" s="792"/>
      <c r="S425" s="792"/>
      <c r="T425" s="792"/>
      <c r="U425" s="792"/>
      <c r="V425" s="792"/>
      <c r="W425" s="792"/>
      <c r="X425" s="792"/>
      <c r="Y425" s="792"/>
      <c r="Z425" s="792"/>
      <c r="AA425" s="792"/>
      <c r="AB425" s="792"/>
      <c r="AC425" s="792"/>
      <c r="AD425" s="792"/>
      <c r="AE425" s="792"/>
      <c r="AF425" s="792"/>
      <c r="AG425" s="792"/>
      <c r="AH425" s="792"/>
      <c r="AI425" s="792"/>
      <c r="AJ425" s="792"/>
    </row>
    <row r="426" spans="1:36" ht="17.100000000000001" hidden="1" customHeight="1">
      <c r="A426" s="114"/>
      <c r="B426" s="1712"/>
      <c r="C426" s="1712"/>
      <c r="D426" s="1712"/>
      <c r="E426" s="75" t="s">
        <v>96</v>
      </c>
      <c r="F426" s="60"/>
      <c r="G426" s="97" t="e">
        <f t="shared" si="182"/>
        <v>#DIV/0!</v>
      </c>
      <c r="H426" s="56"/>
      <c r="I426" s="56"/>
      <c r="J426" s="56"/>
      <c r="R426" s="792"/>
      <c r="S426" s="792"/>
      <c r="T426" s="792"/>
      <c r="U426" s="792"/>
      <c r="V426" s="792"/>
      <c r="W426" s="792"/>
      <c r="X426" s="792"/>
      <c r="Y426" s="792"/>
      <c r="Z426" s="792"/>
      <c r="AA426" s="792"/>
      <c r="AB426" s="792"/>
      <c r="AC426" s="792"/>
      <c r="AD426" s="792"/>
      <c r="AE426" s="792"/>
      <c r="AF426" s="792"/>
      <c r="AG426" s="792"/>
      <c r="AH426" s="792"/>
      <c r="AI426" s="792"/>
      <c r="AJ426" s="792"/>
    </row>
    <row r="427" spans="1:36" ht="17.100000000000001" hidden="1" customHeight="1">
      <c r="A427" s="114"/>
      <c r="B427" s="1712"/>
      <c r="C427" s="1712"/>
      <c r="D427" s="1712"/>
      <c r="E427" s="75" t="s">
        <v>96</v>
      </c>
      <c r="F427" s="60"/>
      <c r="G427" s="97" t="e">
        <f t="shared" si="182"/>
        <v>#DIV/0!</v>
      </c>
      <c r="H427" s="56"/>
      <c r="I427" s="56"/>
      <c r="J427" s="56"/>
      <c r="R427" s="792"/>
      <c r="S427" s="792"/>
      <c r="T427" s="792"/>
      <c r="U427" s="792"/>
      <c r="V427" s="792"/>
      <c r="W427" s="792"/>
      <c r="X427" s="792"/>
      <c r="Y427" s="792"/>
      <c r="Z427" s="792"/>
      <c r="AA427" s="792"/>
      <c r="AB427" s="792"/>
      <c r="AC427" s="792"/>
      <c r="AD427" s="792"/>
      <c r="AE427" s="792"/>
      <c r="AF427" s="792"/>
      <c r="AG427" s="792"/>
      <c r="AH427" s="792"/>
      <c r="AI427" s="792"/>
      <c r="AJ427" s="792"/>
    </row>
    <row r="428" spans="1:36" ht="17.100000000000001" hidden="1" customHeight="1">
      <c r="A428" s="114"/>
      <c r="B428" s="1712"/>
      <c r="C428" s="1712"/>
      <c r="D428" s="1712"/>
      <c r="E428" s="75" t="s">
        <v>96</v>
      </c>
      <c r="F428" s="60"/>
      <c r="G428" s="97" t="e">
        <f t="shared" si="182"/>
        <v>#DIV/0!</v>
      </c>
      <c r="H428" s="56"/>
      <c r="I428" s="56"/>
      <c r="J428" s="56"/>
      <c r="R428" s="792"/>
      <c r="S428" s="792"/>
      <c r="T428" s="792"/>
      <c r="U428" s="792"/>
      <c r="V428" s="792"/>
      <c r="W428" s="792"/>
      <c r="X428" s="792"/>
      <c r="Y428" s="792"/>
      <c r="Z428" s="792"/>
      <c r="AA428" s="792"/>
      <c r="AB428" s="792"/>
      <c r="AC428" s="792"/>
      <c r="AD428" s="792"/>
      <c r="AE428" s="792"/>
      <c r="AF428" s="792"/>
      <c r="AG428" s="792"/>
      <c r="AH428" s="792"/>
      <c r="AI428" s="792"/>
      <c r="AJ428" s="792"/>
    </row>
    <row r="429" spans="1:36" ht="17.100000000000001" hidden="1" customHeight="1">
      <c r="A429" s="114"/>
      <c r="B429" s="1712"/>
      <c r="C429" s="1712"/>
      <c r="D429" s="1712"/>
      <c r="E429" s="75" t="s">
        <v>96</v>
      </c>
      <c r="F429" s="60"/>
      <c r="G429" s="97" t="e">
        <f t="shared" si="182"/>
        <v>#DIV/0!</v>
      </c>
      <c r="H429" s="56"/>
      <c r="I429" s="56"/>
      <c r="J429" s="56"/>
      <c r="R429" s="792"/>
      <c r="S429" s="792"/>
      <c r="T429" s="792"/>
      <c r="U429" s="792"/>
      <c r="V429" s="792"/>
      <c r="W429" s="792"/>
      <c r="X429" s="792"/>
      <c r="Y429" s="792"/>
      <c r="Z429" s="792"/>
      <c r="AA429" s="792"/>
      <c r="AB429" s="792"/>
      <c r="AC429" s="792"/>
      <c r="AD429" s="792"/>
      <c r="AE429" s="792"/>
      <c r="AF429" s="792"/>
      <c r="AG429" s="792"/>
      <c r="AH429" s="792"/>
      <c r="AI429" s="792"/>
      <c r="AJ429" s="792"/>
    </row>
    <row r="430" spans="1:36" ht="17.100000000000001" hidden="1" customHeight="1">
      <c r="A430" s="114"/>
      <c r="B430" s="1712"/>
      <c r="C430" s="1712"/>
      <c r="D430" s="1712"/>
      <c r="E430" s="75" t="s">
        <v>96</v>
      </c>
      <c r="F430" s="60"/>
      <c r="G430" s="97" t="e">
        <f t="shared" si="182"/>
        <v>#DIV/0!</v>
      </c>
      <c r="H430" s="56"/>
      <c r="I430" s="56"/>
      <c r="J430" s="56"/>
      <c r="R430" s="792"/>
      <c r="S430" s="792"/>
      <c r="T430" s="792"/>
      <c r="U430" s="792"/>
      <c r="V430" s="792"/>
      <c r="W430" s="792"/>
      <c r="X430" s="792"/>
      <c r="Y430" s="792"/>
      <c r="Z430" s="792"/>
      <c r="AA430" s="792"/>
      <c r="AB430" s="792"/>
      <c r="AC430" s="792"/>
      <c r="AD430" s="792"/>
      <c r="AE430" s="792"/>
      <c r="AF430" s="792"/>
      <c r="AG430" s="792"/>
      <c r="AH430" s="792"/>
      <c r="AI430" s="792"/>
      <c r="AJ430" s="792"/>
    </row>
    <row r="431" spans="1:36" ht="17.100000000000001" hidden="1" customHeight="1">
      <c r="A431" s="114"/>
      <c r="B431" s="1712"/>
      <c r="C431" s="1712"/>
      <c r="D431" s="1712"/>
      <c r="E431" s="75" t="s">
        <v>96</v>
      </c>
      <c r="F431" s="60"/>
      <c r="G431" s="97" t="e">
        <f t="shared" si="182"/>
        <v>#DIV/0!</v>
      </c>
      <c r="H431" s="56"/>
      <c r="I431" s="56"/>
      <c r="J431" s="56"/>
      <c r="R431" s="792"/>
      <c r="S431" s="792"/>
      <c r="T431" s="792"/>
      <c r="U431" s="792"/>
      <c r="V431" s="792"/>
      <c r="W431" s="792"/>
      <c r="X431" s="792"/>
      <c r="Y431" s="792"/>
      <c r="Z431" s="792"/>
      <c r="AA431" s="792"/>
      <c r="AB431" s="792"/>
      <c r="AC431" s="792"/>
      <c r="AD431" s="792"/>
      <c r="AE431" s="792"/>
      <c r="AF431" s="792"/>
      <c r="AG431" s="792"/>
      <c r="AH431" s="792"/>
      <c r="AI431" s="792"/>
      <c r="AJ431" s="792"/>
    </row>
    <row r="432" spans="1:36" ht="17.100000000000001" hidden="1" customHeight="1">
      <c r="A432" s="114"/>
      <c r="B432" s="1712"/>
      <c r="C432" s="1712"/>
      <c r="D432" s="1712"/>
      <c r="E432" s="75" t="s">
        <v>96</v>
      </c>
      <c r="F432" s="60"/>
      <c r="G432" s="97" t="e">
        <f t="shared" si="182"/>
        <v>#DIV/0!</v>
      </c>
      <c r="H432" s="56"/>
      <c r="I432" s="56"/>
      <c r="J432" s="56"/>
      <c r="R432" s="792"/>
      <c r="S432" s="792"/>
      <c r="T432" s="792"/>
      <c r="U432" s="792"/>
      <c r="V432" s="792"/>
      <c r="W432" s="792"/>
      <c r="X432" s="792"/>
      <c r="Y432" s="792"/>
      <c r="Z432" s="792"/>
      <c r="AA432" s="792"/>
      <c r="AB432" s="792"/>
      <c r="AC432" s="792"/>
      <c r="AD432" s="792"/>
      <c r="AE432" s="792"/>
      <c r="AF432" s="792"/>
      <c r="AG432" s="792"/>
      <c r="AH432" s="792"/>
      <c r="AI432" s="792"/>
      <c r="AJ432" s="792"/>
    </row>
    <row r="433" spans="1:36" ht="17.100000000000001" hidden="1" customHeight="1">
      <c r="A433" s="114"/>
      <c r="B433" s="1712"/>
      <c r="C433" s="1712"/>
      <c r="D433" s="1712"/>
      <c r="E433" s="75" t="s">
        <v>96</v>
      </c>
      <c r="F433" s="60"/>
      <c r="G433" s="97" t="e">
        <f t="shared" si="182"/>
        <v>#DIV/0!</v>
      </c>
      <c r="H433" s="56"/>
      <c r="I433" s="56"/>
      <c r="J433" s="56"/>
      <c r="R433" s="792"/>
      <c r="S433" s="792"/>
      <c r="T433" s="792"/>
      <c r="U433" s="792"/>
      <c r="V433" s="792"/>
      <c r="W433" s="792"/>
      <c r="X433" s="792"/>
      <c r="Y433" s="792"/>
      <c r="Z433" s="792"/>
      <c r="AA433" s="792"/>
      <c r="AB433" s="792"/>
      <c r="AC433" s="792"/>
      <c r="AD433" s="792"/>
      <c r="AE433" s="792"/>
      <c r="AF433" s="792"/>
      <c r="AG433" s="792"/>
      <c r="AH433" s="792"/>
      <c r="AI433" s="792"/>
      <c r="AJ433" s="792"/>
    </row>
    <row r="434" spans="1:36" ht="17.100000000000001" hidden="1" customHeight="1">
      <c r="A434" s="114"/>
      <c r="B434" s="1712"/>
      <c r="C434" s="1712"/>
      <c r="D434" s="1712"/>
      <c r="E434" s="75" t="s">
        <v>96</v>
      </c>
      <c r="F434" s="60"/>
      <c r="G434" s="97" t="e">
        <f t="shared" si="182"/>
        <v>#DIV/0!</v>
      </c>
      <c r="H434" s="56"/>
      <c r="I434" s="56"/>
      <c r="J434" s="56"/>
      <c r="R434" s="792"/>
      <c r="S434" s="792"/>
      <c r="T434" s="792"/>
      <c r="U434" s="792"/>
      <c r="V434" s="792"/>
      <c r="W434" s="792"/>
      <c r="X434" s="792"/>
      <c r="Y434" s="792"/>
      <c r="Z434" s="792"/>
      <c r="AA434" s="792"/>
      <c r="AB434" s="792"/>
      <c r="AC434" s="792"/>
      <c r="AD434" s="792"/>
      <c r="AE434" s="792"/>
      <c r="AF434" s="792"/>
      <c r="AG434" s="792"/>
      <c r="AH434" s="792"/>
      <c r="AI434" s="792"/>
      <c r="AJ434" s="792"/>
    </row>
    <row r="435" spans="1:36" ht="17.100000000000001" hidden="1" customHeight="1">
      <c r="A435" s="114"/>
      <c r="B435" s="1712"/>
      <c r="C435" s="1712"/>
      <c r="D435" s="1712"/>
      <c r="E435" s="75" t="s">
        <v>96</v>
      </c>
      <c r="F435" s="60"/>
      <c r="G435" s="97" t="e">
        <f t="shared" si="182"/>
        <v>#DIV/0!</v>
      </c>
      <c r="H435" s="56"/>
      <c r="I435" s="56"/>
      <c r="J435" s="56"/>
      <c r="R435" s="792"/>
      <c r="S435" s="792"/>
      <c r="T435" s="792"/>
      <c r="U435" s="792"/>
      <c r="V435" s="792"/>
      <c r="W435" s="792"/>
      <c r="X435" s="792"/>
      <c r="Y435" s="792"/>
      <c r="Z435" s="792"/>
      <c r="AA435" s="792"/>
      <c r="AB435" s="792"/>
      <c r="AC435" s="792"/>
      <c r="AD435" s="792"/>
      <c r="AE435" s="792"/>
      <c r="AF435" s="792"/>
      <c r="AG435" s="792"/>
      <c r="AH435" s="792"/>
      <c r="AI435" s="792"/>
      <c r="AJ435" s="792"/>
    </row>
    <row r="436" spans="1:36" ht="17.100000000000001" hidden="1" customHeight="1">
      <c r="A436" s="114"/>
      <c r="B436" s="1712"/>
      <c r="C436" s="1712"/>
      <c r="D436" s="1712"/>
      <c r="E436" s="75" t="s">
        <v>96</v>
      </c>
      <c r="F436" s="60"/>
      <c r="G436" s="97" t="e">
        <f t="shared" si="182"/>
        <v>#DIV/0!</v>
      </c>
      <c r="H436" s="56"/>
      <c r="I436" s="56"/>
      <c r="J436" s="56"/>
      <c r="R436" s="792"/>
      <c r="S436" s="792"/>
      <c r="T436" s="792"/>
      <c r="U436" s="792"/>
      <c r="V436" s="792"/>
      <c r="W436" s="792"/>
      <c r="X436" s="792"/>
      <c r="Y436" s="792"/>
      <c r="Z436" s="792"/>
      <c r="AA436" s="792"/>
      <c r="AB436" s="792"/>
      <c r="AC436" s="792"/>
      <c r="AD436" s="792"/>
      <c r="AE436" s="792"/>
      <c r="AF436" s="792"/>
      <c r="AG436" s="792"/>
      <c r="AH436" s="792"/>
      <c r="AI436" s="792"/>
      <c r="AJ436" s="792"/>
    </row>
    <row r="437" spans="1:36" ht="17.100000000000001" hidden="1" customHeight="1">
      <c r="A437" s="114"/>
      <c r="B437" s="1712"/>
      <c r="C437" s="1712"/>
      <c r="D437" s="1712"/>
      <c r="E437" s="75" t="s">
        <v>96</v>
      </c>
      <c r="F437" s="60"/>
      <c r="G437" s="97" t="e">
        <f t="shared" si="182"/>
        <v>#DIV/0!</v>
      </c>
      <c r="H437" s="56"/>
      <c r="I437" s="56"/>
      <c r="J437" s="56"/>
      <c r="R437" s="792"/>
      <c r="S437" s="792"/>
      <c r="T437" s="792"/>
      <c r="U437" s="792"/>
      <c r="V437" s="792"/>
      <c r="W437" s="792"/>
      <c r="X437" s="792"/>
      <c r="Y437" s="792"/>
      <c r="Z437" s="792"/>
      <c r="AA437" s="792"/>
      <c r="AB437" s="792"/>
      <c r="AC437" s="792"/>
      <c r="AD437" s="792"/>
      <c r="AE437" s="792"/>
      <c r="AF437" s="792"/>
      <c r="AG437" s="792"/>
      <c r="AH437" s="792"/>
      <c r="AI437" s="792"/>
      <c r="AJ437" s="792"/>
    </row>
    <row r="438" spans="1:36" ht="17.100000000000001" hidden="1" customHeight="1">
      <c r="A438" s="114"/>
      <c r="B438" s="1712"/>
      <c r="C438" s="1712"/>
      <c r="D438" s="1712"/>
      <c r="E438" s="75" t="s">
        <v>96</v>
      </c>
      <c r="F438" s="60"/>
      <c r="G438" s="97" t="e">
        <f t="shared" si="182"/>
        <v>#DIV/0!</v>
      </c>
      <c r="H438" s="56"/>
      <c r="I438" s="56"/>
      <c r="J438" s="56"/>
      <c r="R438" s="792"/>
      <c r="S438" s="792"/>
      <c r="T438" s="792"/>
      <c r="U438" s="792"/>
      <c r="V438" s="792"/>
      <c r="W438" s="792"/>
      <c r="X438" s="792"/>
      <c r="Y438" s="792"/>
      <c r="Z438" s="792"/>
      <c r="AA438" s="792"/>
      <c r="AB438" s="792"/>
      <c r="AC438" s="792"/>
      <c r="AD438" s="792"/>
      <c r="AE438" s="792"/>
      <c r="AF438" s="792"/>
      <c r="AG438" s="792"/>
      <c r="AH438" s="792"/>
      <c r="AI438" s="792"/>
      <c r="AJ438" s="792"/>
    </row>
    <row r="439" spans="1:36" ht="17.100000000000001" hidden="1" customHeight="1">
      <c r="A439" s="114"/>
      <c r="B439" s="1712"/>
      <c r="C439" s="1712"/>
      <c r="D439" s="1712"/>
      <c r="E439" s="75" t="s">
        <v>96</v>
      </c>
      <c r="F439" s="60"/>
      <c r="G439" s="97" t="e">
        <f t="shared" si="182"/>
        <v>#DIV/0!</v>
      </c>
      <c r="H439" s="56"/>
      <c r="I439" s="56"/>
      <c r="J439" s="56"/>
      <c r="R439" s="792"/>
      <c r="S439" s="792"/>
      <c r="T439" s="792"/>
      <c r="U439" s="792"/>
      <c r="V439" s="792"/>
      <c r="W439" s="792"/>
      <c r="X439" s="792"/>
      <c r="Y439" s="792"/>
      <c r="Z439" s="792"/>
      <c r="AA439" s="792"/>
      <c r="AB439" s="792"/>
      <c r="AC439" s="792"/>
      <c r="AD439" s="792"/>
      <c r="AE439" s="792"/>
      <c r="AF439" s="792"/>
      <c r="AG439" s="792"/>
      <c r="AH439" s="792"/>
      <c r="AI439" s="792"/>
      <c r="AJ439" s="792"/>
    </row>
    <row r="440" spans="1:36" ht="17.100000000000001" hidden="1" customHeight="1">
      <c r="A440" s="114"/>
      <c r="B440" s="1712"/>
      <c r="C440" s="1712"/>
      <c r="D440" s="1712"/>
      <c r="E440" s="75" t="s">
        <v>96</v>
      </c>
      <c r="F440" s="60"/>
      <c r="G440" s="97" t="e">
        <f t="shared" si="182"/>
        <v>#DIV/0!</v>
      </c>
      <c r="H440" s="56"/>
      <c r="I440" s="56"/>
      <c r="J440" s="56"/>
      <c r="R440" s="792"/>
      <c r="S440" s="792"/>
      <c r="T440" s="792"/>
      <c r="U440" s="792"/>
      <c r="V440" s="792"/>
      <c r="W440" s="792"/>
      <c r="X440" s="792"/>
      <c r="Y440" s="792"/>
      <c r="Z440" s="792"/>
      <c r="AA440" s="792"/>
      <c r="AB440" s="792"/>
      <c r="AC440" s="792"/>
      <c r="AD440" s="792"/>
      <c r="AE440" s="792"/>
      <c r="AF440" s="792"/>
      <c r="AG440" s="792"/>
      <c r="AH440" s="792"/>
      <c r="AI440" s="792"/>
      <c r="AJ440" s="792"/>
    </row>
    <row r="441" spans="1:36" ht="17.100000000000001" hidden="1" customHeight="1">
      <c r="A441" s="114"/>
      <c r="B441" s="1712"/>
      <c r="C441" s="1712"/>
      <c r="D441" s="1712"/>
      <c r="E441" s="75" t="s">
        <v>96</v>
      </c>
      <c r="F441" s="60"/>
      <c r="G441" s="97" t="e">
        <f t="shared" si="182"/>
        <v>#DIV/0!</v>
      </c>
      <c r="H441" s="56"/>
      <c r="I441" s="56"/>
      <c r="J441" s="56"/>
      <c r="R441" s="792"/>
      <c r="S441" s="792"/>
      <c r="T441" s="792"/>
      <c r="U441" s="792"/>
      <c r="V441" s="792"/>
      <c r="W441" s="792"/>
      <c r="X441" s="792"/>
      <c r="Y441" s="792"/>
      <c r="Z441" s="792"/>
      <c r="AA441" s="792"/>
      <c r="AB441" s="792"/>
      <c r="AC441" s="792"/>
      <c r="AD441" s="792"/>
      <c r="AE441" s="792"/>
      <c r="AF441" s="792"/>
      <c r="AG441" s="792"/>
      <c r="AH441" s="792"/>
      <c r="AI441" s="792"/>
      <c r="AJ441" s="792"/>
    </row>
    <row r="442" spans="1:36" ht="17.100000000000001" hidden="1" customHeight="1">
      <c r="A442" s="114"/>
      <c r="B442" s="1712"/>
      <c r="C442" s="1712"/>
      <c r="D442" s="1712"/>
      <c r="E442" s="75" t="s">
        <v>96</v>
      </c>
      <c r="F442" s="60"/>
      <c r="G442" s="97" t="e">
        <f t="shared" si="182"/>
        <v>#DIV/0!</v>
      </c>
      <c r="H442" s="56"/>
      <c r="I442" s="56"/>
      <c r="J442" s="56"/>
      <c r="R442" s="792"/>
      <c r="S442" s="792"/>
      <c r="T442" s="792"/>
      <c r="U442" s="792"/>
      <c r="V442" s="792"/>
      <c r="W442" s="792"/>
      <c r="X442" s="792"/>
      <c r="Y442" s="792"/>
      <c r="Z442" s="792"/>
      <c r="AA442" s="792"/>
      <c r="AB442" s="792"/>
      <c r="AC442" s="792"/>
      <c r="AD442" s="792"/>
      <c r="AE442" s="792"/>
      <c r="AF442" s="792"/>
      <c r="AG442" s="792"/>
      <c r="AH442" s="792"/>
      <c r="AI442" s="792"/>
      <c r="AJ442" s="792"/>
    </row>
    <row r="443" spans="1:36" ht="17.100000000000001" hidden="1" customHeight="1">
      <c r="A443" s="114"/>
      <c r="B443" s="1712"/>
      <c r="C443" s="1712"/>
      <c r="D443" s="1712"/>
      <c r="E443" s="75" t="s">
        <v>96</v>
      </c>
      <c r="F443" s="60"/>
      <c r="G443" s="97" t="e">
        <f t="shared" si="182"/>
        <v>#DIV/0!</v>
      </c>
      <c r="H443" s="56"/>
      <c r="I443" s="56"/>
      <c r="J443" s="56"/>
      <c r="R443" s="792"/>
      <c r="S443" s="792"/>
      <c r="T443" s="792"/>
      <c r="U443" s="792"/>
      <c r="V443" s="792"/>
      <c r="W443" s="792"/>
      <c r="X443" s="792"/>
      <c r="Y443" s="792"/>
      <c r="Z443" s="792"/>
      <c r="AA443" s="792"/>
      <c r="AB443" s="792"/>
      <c r="AC443" s="792"/>
      <c r="AD443" s="792"/>
      <c r="AE443" s="792"/>
      <c r="AF443" s="792"/>
      <c r="AG443" s="792"/>
      <c r="AH443" s="792"/>
      <c r="AI443" s="792"/>
      <c r="AJ443" s="792"/>
    </row>
    <row r="444" spans="1:36" ht="17.100000000000001" hidden="1" customHeight="1">
      <c r="A444" s="114"/>
      <c r="B444" s="1712"/>
      <c r="C444" s="1712"/>
      <c r="D444" s="1712"/>
      <c r="E444" s="75" t="s">
        <v>96</v>
      </c>
      <c r="F444" s="60"/>
      <c r="G444" s="97" t="e">
        <f t="shared" si="182"/>
        <v>#DIV/0!</v>
      </c>
      <c r="H444" s="56"/>
      <c r="I444" s="56"/>
      <c r="J444" s="56"/>
      <c r="R444" s="792"/>
      <c r="S444" s="792"/>
      <c r="T444" s="792"/>
      <c r="U444" s="792"/>
      <c r="V444" s="792"/>
      <c r="W444" s="792"/>
      <c r="X444" s="792"/>
      <c r="Y444" s="792"/>
      <c r="Z444" s="792"/>
      <c r="AA444" s="792"/>
      <c r="AB444" s="792"/>
      <c r="AC444" s="792"/>
      <c r="AD444" s="792"/>
      <c r="AE444" s="792"/>
      <c r="AF444" s="792"/>
      <c r="AG444" s="792"/>
      <c r="AH444" s="792"/>
      <c r="AI444" s="792"/>
      <c r="AJ444" s="792"/>
    </row>
    <row r="445" spans="1:36" ht="17.100000000000001" hidden="1" customHeight="1">
      <c r="A445" s="114"/>
      <c r="B445" s="1712"/>
      <c r="C445" s="1712"/>
      <c r="D445" s="1712"/>
      <c r="E445" s="75" t="s">
        <v>96</v>
      </c>
      <c r="F445" s="60"/>
      <c r="G445" s="97" t="e">
        <f t="shared" si="182"/>
        <v>#DIV/0!</v>
      </c>
      <c r="H445" s="56"/>
      <c r="I445" s="56"/>
      <c r="J445" s="56"/>
      <c r="R445" s="792"/>
      <c r="S445" s="792"/>
      <c r="T445" s="792"/>
      <c r="U445" s="792"/>
      <c r="V445" s="792"/>
      <c r="W445" s="792"/>
      <c r="X445" s="792"/>
      <c r="Y445" s="792"/>
      <c r="Z445" s="792"/>
      <c r="AA445" s="792"/>
      <c r="AB445" s="792"/>
      <c r="AC445" s="792"/>
      <c r="AD445" s="792"/>
      <c r="AE445" s="792"/>
      <c r="AF445" s="792"/>
      <c r="AG445" s="792"/>
      <c r="AH445" s="792"/>
      <c r="AI445" s="792"/>
      <c r="AJ445" s="792"/>
    </row>
    <row r="446" spans="1:36" ht="17.100000000000001" hidden="1" customHeight="1">
      <c r="A446" s="114"/>
      <c r="B446" s="1712"/>
      <c r="C446" s="1712"/>
      <c r="D446" s="1712"/>
      <c r="E446" s="75" t="s">
        <v>96</v>
      </c>
      <c r="F446" s="60"/>
      <c r="G446" s="97" t="e">
        <f t="shared" si="182"/>
        <v>#DIV/0!</v>
      </c>
      <c r="H446" s="56"/>
      <c r="I446" s="56"/>
      <c r="J446" s="56"/>
      <c r="R446" s="792"/>
      <c r="S446" s="792"/>
      <c r="T446" s="792"/>
      <c r="U446" s="792"/>
      <c r="V446" s="792"/>
      <c r="W446" s="792"/>
      <c r="X446" s="792"/>
      <c r="Y446" s="792"/>
      <c r="Z446" s="792"/>
      <c r="AA446" s="792"/>
      <c r="AB446" s="792"/>
      <c r="AC446" s="792"/>
      <c r="AD446" s="792"/>
      <c r="AE446" s="792"/>
      <c r="AF446" s="792"/>
      <c r="AG446" s="792"/>
      <c r="AH446" s="792"/>
      <c r="AI446" s="792"/>
      <c r="AJ446" s="792"/>
    </row>
    <row r="447" spans="1:36" ht="17.100000000000001" hidden="1" customHeight="1">
      <c r="A447" s="114"/>
      <c r="B447" s="1712"/>
      <c r="C447" s="1712"/>
      <c r="D447" s="1712"/>
      <c r="E447" s="75" t="s">
        <v>96</v>
      </c>
      <c r="F447" s="60"/>
      <c r="G447" s="97" t="e">
        <f t="shared" si="182"/>
        <v>#DIV/0!</v>
      </c>
      <c r="H447" s="56"/>
      <c r="I447" s="56"/>
      <c r="J447" s="56"/>
      <c r="R447" s="792"/>
      <c r="S447" s="792"/>
      <c r="T447" s="792"/>
      <c r="U447" s="792"/>
      <c r="V447" s="792"/>
      <c r="W447" s="792"/>
      <c r="X447" s="792"/>
      <c r="Y447" s="792"/>
      <c r="Z447" s="792"/>
      <c r="AA447" s="792"/>
      <c r="AB447" s="792"/>
      <c r="AC447" s="792"/>
      <c r="AD447" s="792"/>
      <c r="AE447" s="792"/>
      <c r="AF447" s="792"/>
      <c r="AG447" s="792"/>
      <c r="AH447" s="792"/>
      <c r="AI447" s="792"/>
      <c r="AJ447" s="792"/>
    </row>
    <row r="448" spans="1:36" ht="17.100000000000001" customHeight="1">
      <c r="A448" s="1443">
        <v>4</v>
      </c>
      <c r="B448" s="2153" t="s">
        <v>989</v>
      </c>
      <c r="C448" s="2154"/>
      <c r="D448" s="2155"/>
      <c r="E448" s="1444" t="s">
        <v>117</v>
      </c>
      <c r="F448" s="1445" t="s">
        <v>117</v>
      </c>
      <c r="G448" s="1446" t="s">
        <v>117</v>
      </c>
      <c r="H448" s="1447">
        <f>SUM(H449:H463)</f>
        <v>0</v>
      </c>
      <c r="I448" s="1447">
        <f t="shared" ref="I448:J448" si="183">SUM(I449:I463)</f>
        <v>0</v>
      </c>
      <c r="J448" s="1447">
        <f t="shared" si="183"/>
        <v>0</v>
      </c>
      <c r="R448" s="792"/>
      <c r="S448" s="792"/>
      <c r="T448" s="792"/>
      <c r="U448" s="792"/>
      <c r="V448" s="792"/>
      <c r="W448" s="792"/>
      <c r="X448" s="792"/>
      <c r="Y448" s="792"/>
      <c r="Z448" s="792"/>
      <c r="AA448" s="792"/>
      <c r="AB448" s="792"/>
      <c r="AC448" s="792"/>
      <c r="AD448" s="792"/>
      <c r="AE448" s="792"/>
      <c r="AF448" s="792"/>
      <c r="AG448" s="792"/>
      <c r="AH448" s="792"/>
      <c r="AI448" s="792"/>
      <c r="AJ448" s="792"/>
    </row>
    <row r="449" spans="1:36" ht="17.100000000000001" customHeight="1">
      <c r="A449" s="114"/>
      <c r="B449" s="1712"/>
      <c r="C449" s="1712"/>
      <c r="D449" s="1712"/>
      <c r="E449" s="75" t="s">
        <v>96</v>
      </c>
      <c r="F449" s="60"/>
      <c r="G449" s="97" t="e">
        <f t="shared" si="182"/>
        <v>#DIV/0!</v>
      </c>
      <c r="H449" s="56"/>
      <c r="I449" s="56"/>
      <c r="J449" s="56"/>
      <c r="R449" s="792"/>
      <c r="S449" s="792"/>
      <c r="T449" s="792"/>
      <c r="U449" s="792"/>
      <c r="V449" s="792"/>
      <c r="W449" s="792"/>
      <c r="X449" s="792"/>
      <c r="Y449" s="792"/>
      <c r="Z449" s="792"/>
      <c r="AA449" s="792"/>
      <c r="AB449" s="792"/>
      <c r="AC449" s="792"/>
      <c r="AD449" s="792"/>
      <c r="AE449" s="792"/>
      <c r="AF449" s="792"/>
      <c r="AG449" s="792"/>
      <c r="AH449" s="792"/>
      <c r="AI449" s="792"/>
      <c r="AJ449" s="792"/>
    </row>
    <row r="450" spans="1:36" ht="17.100000000000001" hidden="1" customHeight="1">
      <c r="A450" s="114"/>
      <c r="B450" s="1712"/>
      <c r="C450" s="1712"/>
      <c r="D450" s="1712"/>
      <c r="E450" s="75" t="s">
        <v>96</v>
      </c>
      <c r="F450" s="60"/>
      <c r="G450" s="97" t="e">
        <f t="shared" si="182"/>
        <v>#DIV/0!</v>
      </c>
      <c r="H450" s="56"/>
      <c r="I450" s="56"/>
      <c r="J450" s="56"/>
      <c r="R450" s="792"/>
      <c r="S450" s="792"/>
      <c r="T450" s="792"/>
      <c r="U450" s="792"/>
      <c r="V450" s="792"/>
      <c r="W450" s="792"/>
      <c r="X450" s="792"/>
      <c r="Y450" s="792"/>
      <c r="Z450" s="792"/>
      <c r="AA450" s="792"/>
      <c r="AB450" s="792"/>
      <c r="AC450" s="792"/>
      <c r="AD450" s="792"/>
      <c r="AE450" s="792"/>
      <c r="AF450" s="792"/>
      <c r="AG450" s="792"/>
      <c r="AH450" s="792"/>
      <c r="AI450" s="792"/>
      <c r="AJ450" s="792"/>
    </row>
    <row r="451" spans="1:36" ht="17.100000000000001" hidden="1" customHeight="1">
      <c r="A451" s="114"/>
      <c r="B451" s="1712"/>
      <c r="C451" s="1712"/>
      <c r="D451" s="1712"/>
      <c r="E451" s="75" t="s">
        <v>96</v>
      </c>
      <c r="F451" s="60"/>
      <c r="G451" s="97" t="e">
        <f t="shared" si="182"/>
        <v>#DIV/0!</v>
      </c>
      <c r="H451" s="56"/>
      <c r="I451" s="56"/>
      <c r="J451" s="56"/>
      <c r="R451" s="792"/>
      <c r="S451" s="792"/>
      <c r="T451" s="792"/>
      <c r="U451" s="792"/>
      <c r="V451" s="792"/>
      <c r="W451" s="792"/>
      <c r="X451" s="792"/>
      <c r="Y451" s="792"/>
      <c r="Z451" s="792"/>
      <c r="AA451" s="792"/>
      <c r="AB451" s="792"/>
      <c r="AC451" s="792"/>
      <c r="AD451" s="792"/>
      <c r="AE451" s="792"/>
      <c r="AF451" s="792"/>
      <c r="AG451" s="792"/>
      <c r="AH451" s="792"/>
      <c r="AI451" s="792"/>
      <c r="AJ451" s="792"/>
    </row>
    <row r="452" spans="1:36" ht="17.100000000000001" hidden="1" customHeight="1">
      <c r="A452" s="114"/>
      <c r="B452" s="1712"/>
      <c r="C452" s="1712"/>
      <c r="D452" s="1712"/>
      <c r="E452" s="75" t="s">
        <v>96</v>
      </c>
      <c r="F452" s="60"/>
      <c r="G452" s="97" t="e">
        <f t="shared" si="182"/>
        <v>#DIV/0!</v>
      </c>
      <c r="H452" s="56"/>
      <c r="I452" s="56"/>
      <c r="J452" s="56"/>
      <c r="R452" s="792"/>
      <c r="S452" s="792"/>
      <c r="T452" s="792"/>
      <c r="U452" s="792"/>
      <c r="V452" s="792"/>
      <c r="W452" s="792"/>
      <c r="X452" s="792"/>
      <c r="Y452" s="792"/>
      <c r="Z452" s="792"/>
      <c r="AA452" s="792"/>
      <c r="AB452" s="792"/>
      <c r="AC452" s="792"/>
      <c r="AD452" s="792"/>
      <c r="AE452" s="792"/>
      <c r="AF452" s="792"/>
      <c r="AG452" s="792"/>
      <c r="AH452" s="792"/>
      <c r="AI452" s="792"/>
      <c r="AJ452" s="792"/>
    </row>
    <row r="453" spans="1:36" ht="17.100000000000001" hidden="1" customHeight="1">
      <c r="A453" s="114"/>
      <c r="B453" s="1712"/>
      <c r="C453" s="1712"/>
      <c r="D453" s="1712"/>
      <c r="E453" s="75" t="s">
        <v>96</v>
      </c>
      <c r="F453" s="60"/>
      <c r="G453" s="97" t="e">
        <f t="shared" si="182"/>
        <v>#DIV/0!</v>
      </c>
      <c r="H453" s="56"/>
      <c r="I453" s="56"/>
      <c r="J453" s="56"/>
      <c r="R453" s="792"/>
      <c r="S453" s="792"/>
      <c r="T453" s="792"/>
      <c r="U453" s="792"/>
      <c r="V453" s="792"/>
      <c r="W453" s="792"/>
      <c r="X453" s="792"/>
      <c r="Y453" s="792"/>
      <c r="Z453" s="792"/>
      <c r="AA453" s="792"/>
      <c r="AB453" s="792"/>
      <c r="AC453" s="792"/>
      <c r="AD453" s="792"/>
      <c r="AE453" s="792"/>
      <c r="AF453" s="792"/>
      <c r="AG453" s="792"/>
      <c r="AH453" s="792"/>
      <c r="AI453" s="792"/>
      <c r="AJ453" s="792"/>
    </row>
    <row r="454" spans="1:36" ht="17.100000000000001" hidden="1" customHeight="1">
      <c r="A454" s="114"/>
      <c r="B454" s="1712"/>
      <c r="C454" s="1712"/>
      <c r="D454" s="1712"/>
      <c r="E454" s="75" t="s">
        <v>96</v>
      </c>
      <c r="F454" s="60"/>
      <c r="G454" s="97" t="e">
        <f t="shared" si="182"/>
        <v>#DIV/0!</v>
      </c>
      <c r="H454" s="56"/>
      <c r="I454" s="56"/>
      <c r="J454" s="56"/>
      <c r="R454" s="792"/>
      <c r="S454" s="792"/>
      <c r="T454" s="792"/>
      <c r="U454" s="792"/>
      <c r="V454" s="792"/>
      <c r="W454" s="792"/>
      <c r="X454" s="792"/>
      <c r="Y454" s="792"/>
      <c r="Z454" s="792"/>
      <c r="AA454" s="792"/>
      <c r="AB454" s="792"/>
      <c r="AC454" s="792"/>
      <c r="AD454" s="792"/>
      <c r="AE454" s="792"/>
      <c r="AF454" s="792"/>
      <c r="AG454" s="792"/>
      <c r="AH454" s="792"/>
      <c r="AI454" s="792"/>
      <c r="AJ454" s="792"/>
    </row>
    <row r="455" spans="1:36" ht="17.100000000000001" hidden="1" customHeight="1">
      <c r="A455" s="114"/>
      <c r="B455" s="1712"/>
      <c r="C455" s="1712"/>
      <c r="D455" s="1712"/>
      <c r="E455" s="75" t="s">
        <v>96</v>
      </c>
      <c r="F455" s="60"/>
      <c r="G455" s="97" t="e">
        <f t="shared" si="182"/>
        <v>#DIV/0!</v>
      </c>
      <c r="H455" s="56"/>
      <c r="I455" s="56"/>
      <c r="J455" s="56"/>
      <c r="R455" s="792"/>
      <c r="S455" s="792"/>
      <c r="T455" s="792"/>
      <c r="U455" s="792"/>
      <c r="V455" s="792"/>
      <c r="W455" s="792"/>
      <c r="X455" s="792"/>
      <c r="Y455" s="792"/>
      <c r="Z455" s="792"/>
      <c r="AA455" s="792"/>
      <c r="AB455" s="792"/>
      <c r="AC455" s="792"/>
      <c r="AD455" s="792"/>
      <c r="AE455" s="792"/>
      <c r="AF455" s="792"/>
      <c r="AG455" s="792"/>
      <c r="AH455" s="792"/>
      <c r="AI455" s="792"/>
      <c r="AJ455" s="792"/>
    </row>
    <row r="456" spans="1:36" ht="17.100000000000001" hidden="1" customHeight="1">
      <c r="A456" s="114"/>
      <c r="B456" s="1712"/>
      <c r="C456" s="1712"/>
      <c r="D456" s="1712"/>
      <c r="E456" s="75" t="s">
        <v>96</v>
      </c>
      <c r="F456" s="60"/>
      <c r="G456" s="97" t="e">
        <f t="shared" si="182"/>
        <v>#DIV/0!</v>
      </c>
      <c r="H456" s="56"/>
      <c r="I456" s="56"/>
      <c r="J456" s="56"/>
      <c r="R456" s="792"/>
      <c r="S456" s="792"/>
      <c r="T456" s="792"/>
      <c r="U456" s="792"/>
      <c r="V456" s="792"/>
      <c r="W456" s="792"/>
      <c r="X456" s="792"/>
      <c r="Y456" s="792"/>
      <c r="Z456" s="792"/>
      <c r="AA456" s="792"/>
      <c r="AB456" s="792"/>
      <c r="AC456" s="792"/>
      <c r="AD456" s="792"/>
      <c r="AE456" s="792"/>
      <c r="AF456" s="792"/>
      <c r="AG456" s="792"/>
      <c r="AH456" s="792"/>
      <c r="AI456" s="792"/>
      <c r="AJ456" s="792"/>
    </row>
    <row r="457" spans="1:36" ht="17.100000000000001" hidden="1" customHeight="1">
      <c r="A457" s="114"/>
      <c r="B457" s="1712"/>
      <c r="C457" s="1712"/>
      <c r="D457" s="1712"/>
      <c r="E457" s="75" t="s">
        <v>96</v>
      </c>
      <c r="F457" s="60"/>
      <c r="G457" s="97" t="e">
        <f t="shared" si="182"/>
        <v>#DIV/0!</v>
      </c>
      <c r="H457" s="56"/>
      <c r="I457" s="56"/>
      <c r="J457" s="56"/>
      <c r="R457" s="792"/>
      <c r="S457" s="792"/>
      <c r="T457" s="792"/>
      <c r="U457" s="792"/>
      <c r="V457" s="792"/>
      <c r="W457" s="792"/>
      <c r="X457" s="792"/>
      <c r="Y457" s="792"/>
      <c r="Z457" s="792"/>
      <c r="AA457" s="792"/>
      <c r="AB457" s="792"/>
      <c r="AC457" s="792"/>
      <c r="AD457" s="792"/>
      <c r="AE457" s="792"/>
      <c r="AF457" s="792"/>
      <c r="AG457" s="792"/>
      <c r="AH457" s="792"/>
      <c r="AI457" s="792"/>
      <c r="AJ457" s="792"/>
    </row>
    <row r="458" spans="1:36" ht="17.100000000000001" hidden="1" customHeight="1">
      <c r="A458" s="114"/>
      <c r="B458" s="1712"/>
      <c r="C458" s="1712"/>
      <c r="D458" s="1712"/>
      <c r="E458" s="75" t="s">
        <v>96</v>
      </c>
      <c r="F458" s="60"/>
      <c r="G458" s="97" t="e">
        <f t="shared" si="181"/>
        <v>#DIV/0!</v>
      </c>
      <c r="H458" s="56"/>
      <c r="I458" s="56"/>
      <c r="J458" s="56"/>
      <c r="R458" s="792"/>
      <c r="S458" s="792"/>
      <c r="T458" s="792"/>
      <c r="U458" s="792"/>
      <c r="V458" s="792"/>
      <c r="W458" s="792"/>
      <c r="X458" s="792"/>
      <c r="Y458" s="792"/>
      <c r="Z458" s="792"/>
      <c r="AA458" s="792"/>
      <c r="AB458" s="792"/>
      <c r="AC458" s="792"/>
      <c r="AD458" s="792"/>
      <c r="AE458" s="792"/>
      <c r="AF458" s="792"/>
      <c r="AG458" s="792"/>
      <c r="AH458" s="792"/>
      <c r="AI458" s="792"/>
      <c r="AJ458" s="792"/>
    </row>
    <row r="459" spans="1:36" ht="17.100000000000001" hidden="1" customHeight="1">
      <c r="A459" s="114"/>
      <c r="B459" s="1712"/>
      <c r="C459" s="1712"/>
      <c r="D459" s="1712"/>
      <c r="E459" s="75" t="s">
        <v>96</v>
      </c>
      <c r="F459" s="60"/>
      <c r="G459" s="97" t="e">
        <f t="shared" si="181"/>
        <v>#DIV/0!</v>
      </c>
      <c r="H459" s="56"/>
      <c r="I459" s="56"/>
      <c r="J459" s="56"/>
      <c r="R459" s="792"/>
      <c r="S459" s="792"/>
      <c r="T459" s="792"/>
      <c r="U459" s="792"/>
      <c r="V459" s="792"/>
      <c r="W459" s="792"/>
      <c r="X459" s="792"/>
      <c r="Y459" s="792"/>
      <c r="Z459" s="792"/>
      <c r="AA459" s="792"/>
      <c r="AB459" s="792"/>
      <c r="AC459" s="792"/>
      <c r="AD459" s="792"/>
      <c r="AE459" s="792"/>
      <c r="AF459" s="792"/>
      <c r="AG459" s="792"/>
      <c r="AH459" s="792"/>
      <c r="AI459" s="792"/>
      <c r="AJ459" s="792"/>
    </row>
    <row r="460" spans="1:36" ht="17.100000000000001" hidden="1" customHeight="1">
      <c r="A460" s="114"/>
      <c r="B460" s="1712"/>
      <c r="C460" s="1712"/>
      <c r="D460" s="1712"/>
      <c r="E460" s="75" t="s">
        <v>96</v>
      </c>
      <c r="F460" s="60"/>
      <c r="G460" s="97" t="e">
        <f t="shared" si="181"/>
        <v>#DIV/0!</v>
      </c>
      <c r="H460" s="56"/>
      <c r="I460" s="56"/>
      <c r="J460" s="56"/>
      <c r="R460" s="792"/>
      <c r="S460" s="792"/>
      <c r="T460" s="792"/>
      <c r="U460" s="792"/>
      <c r="V460" s="792"/>
      <c r="W460" s="792"/>
      <c r="X460" s="792"/>
      <c r="Y460" s="792"/>
      <c r="Z460" s="792"/>
      <c r="AA460" s="792"/>
      <c r="AB460" s="792"/>
      <c r="AC460" s="792"/>
      <c r="AD460" s="792"/>
      <c r="AE460" s="792"/>
      <c r="AF460" s="792"/>
      <c r="AG460" s="792"/>
      <c r="AH460" s="792"/>
      <c r="AI460" s="792"/>
      <c r="AJ460" s="792"/>
    </row>
    <row r="461" spans="1:36" ht="17.100000000000001" hidden="1" customHeight="1">
      <c r="A461" s="114"/>
      <c r="B461" s="1712"/>
      <c r="C461" s="1712"/>
      <c r="D461" s="1712"/>
      <c r="E461" s="75" t="s">
        <v>96</v>
      </c>
      <c r="F461" s="60"/>
      <c r="G461" s="97" t="e">
        <f t="shared" si="181"/>
        <v>#DIV/0!</v>
      </c>
      <c r="H461" s="56"/>
      <c r="I461" s="56"/>
      <c r="J461" s="56"/>
      <c r="R461" s="792"/>
      <c r="S461" s="792"/>
      <c r="T461" s="792"/>
      <c r="U461" s="792"/>
      <c r="V461" s="792"/>
      <c r="W461" s="792"/>
      <c r="X461" s="792"/>
      <c r="Y461" s="792"/>
      <c r="Z461" s="792"/>
      <c r="AA461" s="792"/>
      <c r="AB461" s="792"/>
      <c r="AC461" s="792"/>
      <c r="AD461" s="792"/>
      <c r="AE461" s="792"/>
      <c r="AF461" s="792"/>
      <c r="AG461" s="792"/>
      <c r="AH461" s="792"/>
      <c r="AI461" s="792"/>
      <c r="AJ461" s="792"/>
    </row>
    <row r="462" spans="1:36" ht="17.100000000000001" hidden="1" customHeight="1">
      <c r="A462" s="114"/>
      <c r="B462" s="1712"/>
      <c r="C462" s="1712"/>
      <c r="D462" s="1712"/>
      <c r="E462" s="75" t="s">
        <v>96</v>
      </c>
      <c r="F462" s="60"/>
      <c r="G462" s="97" t="e">
        <f t="shared" si="181"/>
        <v>#DIV/0!</v>
      </c>
      <c r="H462" s="56"/>
      <c r="I462" s="56"/>
      <c r="J462" s="56"/>
      <c r="R462" s="792"/>
      <c r="S462" s="792"/>
      <c r="T462" s="792"/>
      <c r="U462" s="792"/>
      <c r="V462" s="792"/>
      <c r="W462" s="792"/>
      <c r="X462" s="792"/>
      <c r="Y462" s="792"/>
      <c r="Z462" s="792"/>
      <c r="AA462" s="792"/>
      <c r="AB462" s="792"/>
      <c r="AC462" s="792"/>
      <c r="AD462" s="792"/>
      <c r="AE462" s="792"/>
      <c r="AF462" s="792"/>
      <c r="AG462" s="792"/>
      <c r="AH462" s="792"/>
      <c r="AI462" s="792"/>
      <c r="AJ462" s="792"/>
    </row>
    <row r="463" spans="1:36" ht="17.100000000000001" hidden="1" customHeight="1">
      <c r="A463" s="114"/>
      <c r="B463" s="1712"/>
      <c r="C463" s="1712"/>
      <c r="D463" s="1712"/>
      <c r="E463" s="75" t="s">
        <v>96</v>
      </c>
      <c r="F463" s="60"/>
      <c r="G463" s="97" t="e">
        <f t="shared" si="181"/>
        <v>#DIV/0!</v>
      </c>
      <c r="H463" s="56"/>
      <c r="I463" s="56"/>
      <c r="J463" s="56"/>
      <c r="R463" s="792"/>
      <c r="S463" s="792"/>
      <c r="T463" s="792"/>
      <c r="U463" s="792"/>
      <c r="V463" s="792"/>
      <c r="W463" s="792"/>
      <c r="X463" s="792"/>
      <c r="Y463" s="792"/>
      <c r="Z463" s="792"/>
      <c r="AA463" s="792"/>
      <c r="AB463" s="792"/>
      <c r="AC463" s="792"/>
      <c r="AD463" s="792"/>
      <c r="AE463" s="792"/>
      <c r="AF463" s="792"/>
      <c r="AG463" s="792"/>
      <c r="AH463" s="792"/>
      <c r="AI463" s="792"/>
      <c r="AJ463" s="792"/>
    </row>
    <row r="464" spans="1:36" ht="17.100000000000001" customHeight="1">
      <c r="A464" s="1443">
        <v>5</v>
      </c>
      <c r="B464" s="2153" t="s">
        <v>990</v>
      </c>
      <c r="C464" s="2154"/>
      <c r="D464" s="2155"/>
      <c r="E464" s="1444" t="s">
        <v>117</v>
      </c>
      <c r="F464" s="1445" t="s">
        <v>117</v>
      </c>
      <c r="G464" s="1446" t="s">
        <v>117</v>
      </c>
      <c r="H464" s="1447">
        <f>SUM(H465:H472)</f>
        <v>0</v>
      </c>
      <c r="I464" s="1447">
        <f t="shared" ref="I464:J464" si="184">SUM(I465:I472)</f>
        <v>0</v>
      </c>
      <c r="J464" s="1447">
        <f t="shared" si="184"/>
        <v>0</v>
      </c>
      <c r="R464" s="792"/>
      <c r="S464" s="792"/>
      <c r="T464" s="792"/>
      <c r="U464" s="792"/>
      <c r="V464" s="792"/>
      <c r="W464" s="792"/>
      <c r="X464" s="792"/>
      <c r="Y464" s="792"/>
      <c r="Z464" s="792"/>
      <c r="AA464" s="792"/>
      <c r="AB464" s="792"/>
      <c r="AC464" s="792"/>
      <c r="AD464" s="792"/>
      <c r="AE464" s="792"/>
      <c r="AF464" s="792"/>
      <c r="AG464" s="792"/>
      <c r="AH464" s="792"/>
      <c r="AI464" s="792"/>
      <c r="AJ464" s="792"/>
    </row>
    <row r="465" spans="1:36" ht="17.100000000000001" customHeight="1">
      <c r="A465" s="114"/>
      <c r="B465" s="1712"/>
      <c r="C465" s="1712"/>
      <c r="D465" s="1712"/>
      <c r="E465" s="75" t="s">
        <v>96</v>
      </c>
      <c r="F465" s="60"/>
      <c r="G465" s="97" t="e">
        <f t="shared" si="181"/>
        <v>#DIV/0!</v>
      </c>
      <c r="H465" s="56"/>
      <c r="I465" s="56"/>
      <c r="J465" s="56"/>
      <c r="R465" s="792"/>
      <c r="S465" s="792"/>
      <c r="T465" s="792"/>
      <c r="U465" s="792"/>
      <c r="V465" s="792"/>
      <c r="W465" s="792"/>
      <c r="X465" s="792"/>
      <c r="Y465" s="792"/>
      <c r="Z465" s="792"/>
      <c r="AA465" s="792"/>
      <c r="AB465" s="792"/>
      <c r="AC465" s="792"/>
      <c r="AD465" s="792"/>
      <c r="AE465" s="792"/>
      <c r="AF465" s="792"/>
      <c r="AG465" s="792"/>
      <c r="AH465" s="792"/>
      <c r="AI465" s="792"/>
      <c r="AJ465" s="792"/>
    </row>
    <row r="466" spans="1:36" ht="17.100000000000001" hidden="1" customHeight="1">
      <c r="A466" s="114"/>
      <c r="B466" s="1712"/>
      <c r="C466" s="1712"/>
      <c r="D466" s="1712"/>
      <c r="E466" s="75" t="s">
        <v>96</v>
      </c>
      <c r="F466" s="60"/>
      <c r="G466" s="97" t="e">
        <f t="shared" si="181"/>
        <v>#DIV/0!</v>
      </c>
      <c r="H466" s="56"/>
      <c r="I466" s="56"/>
      <c r="J466" s="56"/>
      <c r="R466" s="792"/>
      <c r="S466" s="792"/>
      <c r="T466" s="792"/>
      <c r="U466" s="792"/>
      <c r="V466" s="792"/>
      <c r="W466" s="792"/>
      <c r="X466" s="792"/>
      <c r="Y466" s="792"/>
      <c r="Z466" s="792"/>
      <c r="AA466" s="792"/>
      <c r="AB466" s="792"/>
      <c r="AC466" s="792"/>
      <c r="AD466" s="792"/>
      <c r="AE466" s="792"/>
      <c r="AF466" s="792"/>
      <c r="AG466" s="792"/>
      <c r="AH466" s="792"/>
      <c r="AI466" s="792"/>
      <c r="AJ466" s="792"/>
    </row>
    <row r="467" spans="1:36" ht="17.100000000000001" hidden="1" customHeight="1">
      <c r="A467" s="114"/>
      <c r="B467" s="1712"/>
      <c r="C467" s="1712"/>
      <c r="D467" s="1712"/>
      <c r="E467" s="75" t="s">
        <v>96</v>
      </c>
      <c r="F467" s="60"/>
      <c r="G467" s="97" t="e">
        <f t="shared" si="181"/>
        <v>#DIV/0!</v>
      </c>
      <c r="H467" s="56"/>
      <c r="I467" s="56"/>
      <c r="J467" s="56"/>
      <c r="R467" s="792"/>
      <c r="S467" s="792"/>
      <c r="T467" s="792"/>
      <c r="U467" s="792"/>
      <c r="V467" s="792"/>
      <c r="W467" s="792"/>
      <c r="X467" s="792"/>
      <c r="Y467" s="792"/>
      <c r="Z467" s="792"/>
      <c r="AA467" s="792"/>
      <c r="AB467" s="792"/>
      <c r="AC467" s="792"/>
      <c r="AD467" s="792"/>
      <c r="AE467" s="792"/>
      <c r="AF467" s="792"/>
      <c r="AG467" s="792"/>
      <c r="AH467" s="792"/>
      <c r="AI467" s="792"/>
      <c r="AJ467" s="792"/>
    </row>
    <row r="468" spans="1:36" ht="17.100000000000001" hidden="1" customHeight="1">
      <c r="A468" s="114"/>
      <c r="B468" s="1712"/>
      <c r="C468" s="1712"/>
      <c r="D468" s="1712"/>
      <c r="E468" s="75" t="s">
        <v>96</v>
      </c>
      <c r="F468" s="60"/>
      <c r="G468" s="97" t="e">
        <f t="shared" si="181"/>
        <v>#DIV/0!</v>
      </c>
      <c r="H468" s="56"/>
      <c r="I468" s="56"/>
      <c r="J468" s="56"/>
      <c r="R468" s="792"/>
      <c r="S468" s="792"/>
      <c r="T468" s="792"/>
      <c r="U468" s="792"/>
      <c r="V468" s="792"/>
      <c r="W468" s="792"/>
      <c r="X468" s="792"/>
      <c r="Y468" s="792"/>
      <c r="Z468" s="792"/>
      <c r="AA468" s="792"/>
      <c r="AB468" s="792"/>
      <c r="AC468" s="792"/>
      <c r="AD468" s="792"/>
      <c r="AE468" s="792"/>
      <c r="AF468" s="792"/>
      <c r="AG468" s="792"/>
      <c r="AH468" s="792"/>
      <c r="AI468" s="792"/>
      <c r="AJ468" s="792"/>
    </row>
    <row r="469" spans="1:36" ht="17.100000000000001" hidden="1" customHeight="1">
      <c r="A469" s="114"/>
      <c r="B469" s="1712"/>
      <c r="C469" s="1712"/>
      <c r="D469" s="1712"/>
      <c r="E469" s="75" t="s">
        <v>96</v>
      </c>
      <c r="F469" s="60"/>
      <c r="G469" s="97" t="e">
        <f t="shared" si="181"/>
        <v>#DIV/0!</v>
      </c>
      <c r="H469" s="56"/>
      <c r="I469" s="56"/>
      <c r="J469" s="56"/>
      <c r="R469" s="792"/>
      <c r="S469" s="792"/>
      <c r="T469" s="792"/>
      <c r="U469" s="792"/>
      <c r="V469" s="792"/>
      <c r="W469" s="792"/>
      <c r="X469" s="792"/>
      <c r="Y469" s="792"/>
      <c r="Z469" s="792"/>
      <c r="AA469" s="792"/>
      <c r="AB469" s="792"/>
      <c r="AC469" s="792"/>
      <c r="AD469" s="792"/>
      <c r="AE469" s="792"/>
      <c r="AF469" s="792"/>
      <c r="AG469" s="792"/>
      <c r="AH469" s="792"/>
      <c r="AI469" s="792"/>
      <c r="AJ469" s="792"/>
    </row>
    <row r="470" spans="1:36" ht="17.100000000000001" hidden="1" customHeight="1">
      <c r="A470" s="114"/>
      <c r="B470" s="1712"/>
      <c r="C470" s="1712"/>
      <c r="D470" s="1712"/>
      <c r="E470" s="75" t="s">
        <v>96</v>
      </c>
      <c r="F470" s="60"/>
      <c r="G470" s="97" t="e">
        <f t="shared" si="181"/>
        <v>#DIV/0!</v>
      </c>
      <c r="H470" s="56"/>
      <c r="I470" s="56"/>
      <c r="J470" s="56"/>
      <c r="R470" s="792"/>
      <c r="S470" s="792"/>
      <c r="T470" s="792"/>
      <c r="U470" s="792"/>
      <c r="V470" s="792"/>
      <c r="W470" s="792"/>
      <c r="X470" s="792"/>
      <c r="Y470" s="792"/>
      <c r="Z470" s="792"/>
      <c r="AA470" s="792"/>
      <c r="AB470" s="792"/>
      <c r="AC470" s="792"/>
      <c r="AD470" s="792"/>
      <c r="AE470" s="792"/>
      <c r="AF470" s="792"/>
      <c r="AG470" s="792"/>
      <c r="AH470" s="792"/>
      <c r="AI470" s="792"/>
      <c r="AJ470" s="792"/>
    </row>
    <row r="471" spans="1:36" ht="17.100000000000001" hidden="1" customHeight="1">
      <c r="A471" s="114"/>
      <c r="B471" s="1712"/>
      <c r="C471" s="1712"/>
      <c r="D471" s="1712"/>
      <c r="E471" s="75" t="s">
        <v>96</v>
      </c>
      <c r="F471" s="60"/>
      <c r="G471" s="97" t="e">
        <f t="shared" si="173"/>
        <v>#DIV/0!</v>
      </c>
      <c r="H471" s="56"/>
      <c r="I471" s="56"/>
      <c r="J471" s="56"/>
      <c r="R471" s="792"/>
      <c r="S471" s="792"/>
      <c r="T471" s="792"/>
      <c r="U471" s="792"/>
      <c r="V471" s="792"/>
      <c r="W471" s="792"/>
      <c r="X471" s="792"/>
      <c r="Y471" s="792"/>
      <c r="Z471" s="792"/>
      <c r="AA471" s="792"/>
      <c r="AB471" s="792"/>
      <c r="AC471" s="792"/>
      <c r="AD471" s="792"/>
      <c r="AE471" s="792"/>
      <c r="AF471" s="792"/>
      <c r="AG471" s="792"/>
      <c r="AH471" s="792"/>
      <c r="AI471" s="792">
        <f t="shared" si="177"/>
        <v>0</v>
      </c>
      <c r="AJ471" s="792">
        <f t="shared" si="178"/>
        <v>0</v>
      </c>
    </row>
    <row r="472" spans="1:36" ht="17.100000000000001" hidden="1" customHeight="1">
      <c r="A472" s="114"/>
      <c r="B472" s="1712"/>
      <c r="C472" s="1712"/>
      <c r="D472" s="1712"/>
      <c r="E472" s="75" t="s">
        <v>96</v>
      </c>
      <c r="F472" s="60"/>
      <c r="G472" s="97" t="e">
        <f t="shared" si="173"/>
        <v>#DIV/0!</v>
      </c>
      <c r="H472" s="56"/>
      <c r="I472" s="56"/>
      <c r="J472" s="56"/>
      <c r="R472" s="792"/>
      <c r="S472" s="792"/>
      <c r="T472" s="792"/>
      <c r="U472" s="792"/>
      <c r="V472" s="792"/>
      <c r="W472" s="792"/>
      <c r="X472" s="792"/>
      <c r="Y472" s="792"/>
      <c r="Z472" s="792"/>
      <c r="AA472" s="792"/>
      <c r="AB472" s="792"/>
      <c r="AC472" s="792"/>
      <c r="AD472" s="792"/>
      <c r="AE472" s="792"/>
      <c r="AF472" s="792"/>
      <c r="AG472" s="792"/>
      <c r="AH472" s="792"/>
      <c r="AI472" s="792">
        <f t="shared" si="177"/>
        <v>0</v>
      </c>
      <c r="AJ472" s="792">
        <f t="shared" si="178"/>
        <v>0</v>
      </c>
    </row>
    <row r="473" spans="1:36" ht="17.100000000000001" customHeight="1">
      <c r="A473" s="1443">
        <v>6</v>
      </c>
      <c r="B473" s="2153" t="s">
        <v>967</v>
      </c>
      <c r="C473" s="2154"/>
      <c r="D473" s="2155"/>
      <c r="E473" s="757" t="s">
        <v>117</v>
      </c>
      <c r="F473" s="758" t="s">
        <v>117</v>
      </c>
      <c r="G473" s="759" t="s">
        <v>117</v>
      </c>
      <c r="H473" s="1447">
        <f>H474+H496</f>
        <v>0</v>
      </c>
      <c r="I473" s="1447">
        <f t="shared" ref="I473:J473" si="185">I474+I496</f>
        <v>0</v>
      </c>
      <c r="J473" s="1447">
        <f t="shared" si="185"/>
        <v>0</v>
      </c>
      <c r="R473" s="792"/>
      <c r="S473" s="792"/>
      <c r="T473" s="792"/>
      <c r="U473" s="792"/>
      <c r="V473" s="792"/>
      <c r="W473" s="792"/>
      <c r="X473" s="792"/>
      <c r="Y473" s="792"/>
      <c r="Z473" s="792"/>
      <c r="AA473" s="792"/>
      <c r="AB473" s="792"/>
      <c r="AC473" s="792"/>
      <c r="AD473" s="792"/>
      <c r="AE473" s="792"/>
      <c r="AF473" s="792"/>
      <c r="AG473" s="792"/>
      <c r="AH473" s="792"/>
      <c r="AI473" s="792">
        <f t="shared" si="177"/>
        <v>0</v>
      </c>
      <c r="AJ473" s="792">
        <f t="shared" si="178"/>
        <v>0</v>
      </c>
    </row>
    <row r="474" spans="1:36" ht="17.100000000000001" customHeight="1">
      <c r="A474" s="1448" t="s">
        <v>832</v>
      </c>
      <c r="B474" s="2156" t="s">
        <v>830</v>
      </c>
      <c r="C474" s="2157"/>
      <c r="D474" s="2158"/>
      <c r="E474" s="613" t="s">
        <v>117</v>
      </c>
      <c r="F474" s="613" t="s">
        <v>117</v>
      </c>
      <c r="G474" s="613" t="s">
        <v>117</v>
      </c>
      <c r="H474" s="1449">
        <f>SUM(H475:H495)</f>
        <v>0</v>
      </c>
      <c r="I474" s="1449">
        <f t="shared" ref="I474:J474" si="186">SUM(I475:I495)</f>
        <v>0</v>
      </c>
      <c r="J474" s="1449">
        <f t="shared" si="186"/>
        <v>0</v>
      </c>
      <c r="R474" s="792"/>
      <c r="S474" s="792"/>
      <c r="T474" s="792"/>
      <c r="U474" s="792"/>
      <c r="V474" s="792"/>
      <c r="W474" s="792"/>
      <c r="X474" s="792"/>
      <c r="Y474" s="792"/>
      <c r="Z474" s="792"/>
      <c r="AA474" s="792"/>
      <c r="AB474" s="792"/>
      <c r="AC474" s="792"/>
      <c r="AD474" s="792"/>
      <c r="AE474" s="792"/>
      <c r="AF474" s="792"/>
      <c r="AG474" s="792"/>
      <c r="AH474" s="792"/>
      <c r="AI474" s="792">
        <f t="shared" si="177"/>
        <v>0</v>
      </c>
      <c r="AJ474" s="792">
        <f t="shared" si="178"/>
        <v>0</v>
      </c>
    </row>
    <row r="475" spans="1:36" ht="17.100000000000001" customHeight="1">
      <c r="A475" s="114"/>
      <c r="B475" s="1928"/>
      <c r="C475" s="1928"/>
      <c r="D475" s="1928"/>
      <c r="E475" s="75" t="s">
        <v>96</v>
      </c>
      <c r="F475" s="60"/>
      <c r="G475" s="97" t="e">
        <f t="shared" ref="G475:G494" si="187">H475/F475</f>
        <v>#DIV/0!</v>
      </c>
      <c r="H475" s="56"/>
      <c r="I475" s="56"/>
      <c r="J475" s="56"/>
      <c r="R475" s="792"/>
      <c r="S475" s="792"/>
      <c r="T475" s="792"/>
      <c r="U475" s="792"/>
      <c r="V475" s="792"/>
      <c r="W475" s="792"/>
      <c r="X475" s="792"/>
      <c r="Y475" s="792"/>
      <c r="Z475" s="792"/>
      <c r="AA475" s="792"/>
      <c r="AB475" s="792"/>
      <c r="AC475" s="792"/>
      <c r="AD475" s="792"/>
      <c r="AE475" s="792"/>
      <c r="AF475" s="792"/>
      <c r="AG475" s="792"/>
      <c r="AH475" s="792"/>
      <c r="AI475" s="792">
        <f t="shared" si="177"/>
        <v>0</v>
      </c>
      <c r="AJ475" s="792">
        <f t="shared" si="178"/>
        <v>0</v>
      </c>
    </row>
    <row r="476" spans="1:36" ht="17.100000000000001" hidden="1" customHeight="1">
      <c r="A476" s="114"/>
      <c r="B476" s="1929"/>
      <c r="C476" s="1930"/>
      <c r="D476" s="1931"/>
      <c r="E476" s="75" t="s">
        <v>96</v>
      </c>
      <c r="F476" s="60"/>
      <c r="G476" s="97" t="e">
        <f t="shared" si="187"/>
        <v>#DIV/0!</v>
      </c>
      <c r="H476" s="56"/>
      <c r="I476" s="56"/>
      <c r="J476" s="56"/>
      <c r="R476" s="792"/>
      <c r="S476" s="792"/>
      <c r="T476" s="792"/>
      <c r="U476" s="792"/>
      <c r="V476" s="792"/>
      <c r="W476" s="792"/>
      <c r="X476" s="792"/>
      <c r="Y476" s="792"/>
      <c r="Z476" s="792"/>
      <c r="AA476" s="792"/>
      <c r="AB476" s="792"/>
      <c r="AC476" s="792"/>
      <c r="AD476" s="792"/>
      <c r="AE476" s="792"/>
      <c r="AF476" s="792"/>
      <c r="AG476" s="792"/>
      <c r="AH476" s="792"/>
      <c r="AI476" s="792">
        <f t="shared" si="177"/>
        <v>0</v>
      </c>
      <c r="AJ476" s="792">
        <f t="shared" si="178"/>
        <v>0</v>
      </c>
    </row>
    <row r="477" spans="1:36" ht="17.100000000000001" hidden="1" customHeight="1">
      <c r="A477" s="114"/>
      <c r="B477" s="1929"/>
      <c r="C477" s="1930"/>
      <c r="D477" s="1931"/>
      <c r="E477" s="75" t="s">
        <v>96</v>
      </c>
      <c r="F477" s="60"/>
      <c r="G477" s="97" t="e">
        <f t="shared" ref="G477:G488" si="188">H477/F477</f>
        <v>#DIV/0!</v>
      </c>
      <c r="H477" s="56"/>
      <c r="I477" s="56"/>
      <c r="J477" s="56"/>
      <c r="R477" s="792"/>
      <c r="S477" s="792"/>
      <c r="T477" s="792"/>
      <c r="U477" s="792"/>
      <c r="V477" s="792"/>
      <c r="W477" s="792"/>
      <c r="X477" s="792"/>
      <c r="Y477" s="792"/>
      <c r="Z477" s="792"/>
      <c r="AA477" s="792"/>
      <c r="AB477" s="792"/>
      <c r="AC477" s="792"/>
      <c r="AD477" s="792"/>
      <c r="AE477" s="792"/>
      <c r="AF477" s="792"/>
      <c r="AG477" s="792"/>
      <c r="AH477" s="792"/>
      <c r="AI477" s="792"/>
      <c r="AJ477" s="792"/>
    </row>
    <row r="478" spans="1:36" ht="17.100000000000001" hidden="1" customHeight="1">
      <c r="A478" s="114"/>
      <c r="B478" s="1929"/>
      <c r="C478" s="1930"/>
      <c r="D478" s="1931"/>
      <c r="E478" s="75" t="s">
        <v>96</v>
      </c>
      <c r="F478" s="60"/>
      <c r="G478" s="97" t="e">
        <f t="shared" si="188"/>
        <v>#DIV/0!</v>
      </c>
      <c r="H478" s="56"/>
      <c r="I478" s="56"/>
      <c r="J478" s="56"/>
      <c r="R478" s="792"/>
      <c r="S478" s="792"/>
      <c r="T478" s="792"/>
      <c r="U478" s="792"/>
      <c r="V478" s="792"/>
      <c r="W478" s="792"/>
      <c r="X478" s="792"/>
      <c r="Y478" s="792"/>
      <c r="Z478" s="792"/>
      <c r="AA478" s="792"/>
      <c r="AB478" s="792"/>
      <c r="AC478" s="792"/>
      <c r="AD478" s="792"/>
      <c r="AE478" s="792"/>
      <c r="AF478" s="792"/>
      <c r="AG478" s="792"/>
      <c r="AH478" s="792"/>
      <c r="AI478" s="792"/>
      <c r="AJ478" s="792"/>
    </row>
    <row r="479" spans="1:36" ht="17.100000000000001" hidden="1" customHeight="1">
      <c r="A479" s="114"/>
      <c r="B479" s="1929"/>
      <c r="C479" s="1930"/>
      <c r="D479" s="1931"/>
      <c r="E479" s="75" t="s">
        <v>96</v>
      </c>
      <c r="F479" s="60"/>
      <c r="G479" s="97" t="e">
        <f t="shared" si="188"/>
        <v>#DIV/0!</v>
      </c>
      <c r="H479" s="56"/>
      <c r="I479" s="56"/>
      <c r="J479" s="56"/>
      <c r="R479" s="792"/>
      <c r="S479" s="792"/>
      <c r="T479" s="792"/>
      <c r="U479" s="792"/>
      <c r="V479" s="792"/>
      <c r="W479" s="792"/>
      <c r="X479" s="792"/>
      <c r="Y479" s="792"/>
      <c r="Z479" s="792"/>
      <c r="AA479" s="792"/>
      <c r="AB479" s="792"/>
      <c r="AC479" s="792"/>
      <c r="AD479" s="792"/>
      <c r="AE479" s="792"/>
      <c r="AF479" s="792"/>
      <c r="AG479" s="792"/>
      <c r="AH479" s="792"/>
      <c r="AI479" s="792"/>
      <c r="AJ479" s="792"/>
    </row>
    <row r="480" spans="1:36" ht="17.100000000000001" hidden="1" customHeight="1">
      <c r="A480" s="114"/>
      <c r="B480" s="1929"/>
      <c r="C480" s="1930"/>
      <c r="D480" s="1931"/>
      <c r="E480" s="75" t="s">
        <v>96</v>
      </c>
      <c r="F480" s="60"/>
      <c r="G480" s="97" t="e">
        <f t="shared" si="188"/>
        <v>#DIV/0!</v>
      </c>
      <c r="H480" s="56"/>
      <c r="I480" s="56"/>
      <c r="J480" s="56"/>
      <c r="R480" s="792"/>
      <c r="S480" s="792"/>
      <c r="T480" s="792"/>
      <c r="U480" s="792"/>
      <c r="V480" s="792"/>
      <c r="W480" s="792"/>
      <c r="X480" s="792"/>
      <c r="Y480" s="792"/>
      <c r="Z480" s="792"/>
      <c r="AA480" s="792"/>
      <c r="AB480" s="792"/>
      <c r="AC480" s="792"/>
      <c r="AD480" s="792"/>
      <c r="AE480" s="792"/>
      <c r="AF480" s="792"/>
      <c r="AG480" s="792"/>
      <c r="AH480" s="792"/>
      <c r="AI480" s="792"/>
      <c r="AJ480" s="792"/>
    </row>
    <row r="481" spans="1:36" ht="17.100000000000001" hidden="1" customHeight="1">
      <c r="A481" s="114"/>
      <c r="B481" s="1929"/>
      <c r="C481" s="1930"/>
      <c r="D481" s="1931"/>
      <c r="E481" s="75" t="s">
        <v>96</v>
      </c>
      <c r="F481" s="60"/>
      <c r="G481" s="97" t="e">
        <f t="shared" si="188"/>
        <v>#DIV/0!</v>
      </c>
      <c r="H481" s="56"/>
      <c r="I481" s="56"/>
      <c r="J481" s="56"/>
      <c r="R481" s="792"/>
      <c r="S481" s="792"/>
      <c r="T481" s="792"/>
      <c r="U481" s="792"/>
      <c r="V481" s="792"/>
      <c r="W481" s="792"/>
      <c r="X481" s="792"/>
      <c r="Y481" s="792"/>
      <c r="Z481" s="792"/>
      <c r="AA481" s="792"/>
      <c r="AB481" s="792"/>
      <c r="AC481" s="792"/>
      <c r="AD481" s="792"/>
      <c r="AE481" s="792"/>
      <c r="AF481" s="792"/>
      <c r="AG481" s="792"/>
      <c r="AH481" s="792"/>
      <c r="AI481" s="792"/>
      <c r="AJ481" s="792"/>
    </row>
    <row r="482" spans="1:36" ht="17.100000000000001" hidden="1" customHeight="1">
      <c r="A482" s="114"/>
      <c r="B482" s="1929"/>
      <c r="C482" s="1930"/>
      <c r="D482" s="1931"/>
      <c r="E482" s="75" t="s">
        <v>96</v>
      </c>
      <c r="F482" s="60"/>
      <c r="G482" s="97" t="e">
        <f t="shared" si="188"/>
        <v>#DIV/0!</v>
      </c>
      <c r="H482" s="56"/>
      <c r="I482" s="56"/>
      <c r="J482" s="56"/>
      <c r="R482" s="792"/>
      <c r="S482" s="792"/>
      <c r="T482" s="792"/>
      <c r="U482" s="792"/>
      <c r="V482" s="792"/>
      <c r="W482" s="792"/>
      <c r="X482" s="792"/>
      <c r="Y482" s="792"/>
      <c r="Z482" s="792"/>
      <c r="AA482" s="792"/>
      <c r="AB482" s="792"/>
      <c r="AC482" s="792"/>
      <c r="AD482" s="792"/>
      <c r="AE482" s="792"/>
      <c r="AF482" s="792"/>
      <c r="AG482" s="792"/>
      <c r="AH482" s="792"/>
      <c r="AI482" s="792"/>
      <c r="AJ482" s="792"/>
    </row>
    <row r="483" spans="1:36" ht="17.100000000000001" hidden="1" customHeight="1">
      <c r="A483" s="114"/>
      <c r="B483" s="1929"/>
      <c r="C483" s="1930"/>
      <c r="D483" s="1931"/>
      <c r="E483" s="75" t="s">
        <v>96</v>
      </c>
      <c r="F483" s="60"/>
      <c r="G483" s="97" t="e">
        <f t="shared" si="188"/>
        <v>#DIV/0!</v>
      </c>
      <c r="H483" s="56"/>
      <c r="I483" s="56"/>
      <c r="J483" s="56"/>
      <c r="R483" s="792"/>
      <c r="S483" s="792"/>
      <c r="T483" s="792"/>
      <c r="U483" s="792"/>
      <c r="V483" s="792"/>
      <c r="W483" s="792"/>
      <c r="X483" s="792"/>
      <c r="Y483" s="792"/>
      <c r="Z483" s="792"/>
      <c r="AA483" s="792"/>
      <c r="AB483" s="792"/>
      <c r="AC483" s="792"/>
      <c r="AD483" s="792"/>
      <c r="AE483" s="792"/>
      <c r="AF483" s="792"/>
      <c r="AG483" s="792"/>
      <c r="AH483" s="792"/>
      <c r="AI483" s="792"/>
      <c r="AJ483" s="792"/>
    </row>
    <row r="484" spans="1:36" ht="17.100000000000001" hidden="1" customHeight="1">
      <c r="A484" s="114"/>
      <c r="B484" s="1929"/>
      <c r="C484" s="1930"/>
      <c r="D484" s="1931"/>
      <c r="E484" s="75" t="s">
        <v>96</v>
      </c>
      <c r="F484" s="60"/>
      <c r="G484" s="97" t="e">
        <f t="shared" si="188"/>
        <v>#DIV/0!</v>
      </c>
      <c r="H484" s="56"/>
      <c r="I484" s="56"/>
      <c r="J484" s="56"/>
      <c r="R484" s="792"/>
      <c r="S484" s="792"/>
      <c r="T484" s="792"/>
      <c r="U484" s="792"/>
      <c r="V484" s="792"/>
      <c r="W484" s="792"/>
      <c r="X484" s="792"/>
      <c r="Y484" s="792"/>
      <c r="Z484" s="792"/>
      <c r="AA484" s="792"/>
      <c r="AB484" s="792"/>
      <c r="AC484" s="792"/>
      <c r="AD484" s="792"/>
      <c r="AE484" s="792"/>
      <c r="AF484" s="792"/>
      <c r="AG484" s="792"/>
      <c r="AH484" s="792"/>
      <c r="AI484" s="792"/>
      <c r="AJ484" s="792"/>
    </row>
    <row r="485" spans="1:36" ht="17.100000000000001" hidden="1" customHeight="1">
      <c r="A485" s="114"/>
      <c r="B485" s="1929"/>
      <c r="C485" s="1930"/>
      <c r="D485" s="1931"/>
      <c r="E485" s="75" t="s">
        <v>96</v>
      </c>
      <c r="F485" s="60"/>
      <c r="G485" s="97" t="e">
        <f t="shared" si="188"/>
        <v>#DIV/0!</v>
      </c>
      <c r="H485" s="56"/>
      <c r="I485" s="56"/>
      <c r="J485" s="56"/>
      <c r="R485" s="792"/>
      <c r="S485" s="792"/>
      <c r="T485" s="792"/>
      <c r="U485" s="792"/>
      <c r="V485" s="792"/>
      <c r="W485" s="792"/>
      <c r="X485" s="792"/>
      <c r="Y485" s="792"/>
      <c r="Z485" s="792"/>
      <c r="AA485" s="792"/>
      <c r="AB485" s="792"/>
      <c r="AC485" s="792"/>
      <c r="AD485" s="792"/>
      <c r="AE485" s="792"/>
      <c r="AF485" s="792"/>
      <c r="AG485" s="792"/>
      <c r="AH485" s="792"/>
      <c r="AI485" s="792"/>
      <c r="AJ485" s="792"/>
    </row>
    <row r="486" spans="1:36" ht="17.100000000000001" hidden="1" customHeight="1">
      <c r="A486" s="114"/>
      <c r="B486" s="1929"/>
      <c r="C486" s="1930"/>
      <c r="D486" s="1931"/>
      <c r="E486" s="75" t="s">
        <v>96</v>
      </c>
      <c r="F486" s="60"/>
      <c r="G486" s="97" t="e">
        <f t="shared" si="188"/>
        <v>#DIV/0!</v>
      </c>
      <c r="H486" s="56"/>
      <c r="I486" s="56"/>
      <c r="J486" s="56"/>
      <c r="R486" s="792"/>
      <c r="S486" s="792"/>
      <c r="T486" s="792"/>
      <c r="U486" s="792"/>
      <c r="V486" s="792"/>
      <c r="W486" s="792"/>
      <c r="X486" s="792"/>
      <c r="Y486" s="792"/>
      <c r="Z486" s="792"/>
      <c r="AA486" s="792"/>
      <c r="AB486" s="792"/>
      <c r="AC486" s="792"/>
      <c r="AD486" s="792"/>
      <c r="AE486" s="792"/>
      <c r="AF486" s="792"/>
      <c r="AG486" s="792"/>
      <c r="AH486" s="792"/>
      <c r="AI486" s="792"/>
      <c r="AJ486" s="792"/>
    </row>
    <row r="487" spans="1:36" ht="17.100000000000001" hidden="1" customHeight="1">
      <c r="A487" s="114"/>
      <c r="B487" s="1929"/>
      <c r="C487" s="1930"/>
      <c r="D487" s="1931"/>
      <c r="E487" s="75" t="s">
        <v>96</v>
      </c>
      <c r="F487" s="60"/>
      <c r="G487" s="97" t="e">
        <f t="shared" si="188"/>
        <v>#DIV/0!</v>
      </c>
      <c r="H487" s="56"/>
      <c r="I487" s="56"/>
      <c r="J487" s="56"/>
      <c r="R487" s="792"/>
      <c r="S487" s="792"/>
      <c r="T487" s="792"/>
      <c r="U487" s="792"/>
      <c r="V487" s="792"/>
      <c r="W487" s="792"/>
      <c r="X487" s="792"/>
      <c r="Y487" s="792"/>
      <c r="Z487" s="792"/>
      <c r="AA487" s="792"/>
      <c r="AB487" s="792"/>
      <c r="AC487" s="792"/>
      <c r="AD487" s="792"/>
      <c r="AE487" s="792"/>
      <c r="AF487" s="792"/>
      <c r="AG487" s="792"/>
      <c r="AH487" s="792"/>
      <c r="AI487" s="792"/>
      <c r="AJ487" s="792"/>
    </row>
    <row r="488" spans="1:36" ht="17.100000000000001" hidden="1" customHeight="1">
      <c r="A488" s="114"/>
      <c r="B488" s="1929"/>
      <c r="C488" s="1930"/>
      <c r="D488" s="1931"/>
      <c r="E488" s="75" t="s">
        <v>96</v>
      </c>
      <c r="F488" s="60"/>
      <c r="G488" s="97" t="e">
        <f t="shared" si="188"/>
        <v>#DIV/0!</v>
      </c>
      <c r="H488" s="56"/>
      <c r="I488" s="56"/>
      <c r="J488" s="56"/>
      <c r="R488" s="792"/>
      <c r="S488" s="792"/>
      <c r="T488" s="792"/>
      <c r="U488" s="792"/>
      <c r="V488" s="792"/>
      <c r="W488" s="792"/>
      <c r="X488" s="792"/>
      <c r="Y488" s="792"/>
      <c r="Z488" s="792"/>
      <c r="AA488" s="792"/>
      <c r="AB488" s="792"/>
      <c r="AC488" s="792"/>
      <c r="AD488" s="792"/>
      <c r="AE488" s="792"/>
      <c r="AF488" s="792"/>
      <c r="AG488" s="792"/>
      <c r="AH488" s="792"/>
      <c r="AI488" s="792"/>
      <c r="AJ488" s="792"/>
    </row>
    <row r="489" spans="1:36" ht="17.100000000000001" hidden="1" customHeight="1">
      <c r="A489" s="114"/>
      <c r="B489" s="1712"/>
      <c r="C489" s="1712"/>
      <c r="D489" s="1712"/>
      <c r="E489" s="75" t="s">
        <v>96</v>
      </c>
      <c r="F489" s="60"/>
      <c r="G489" s="97" t="e">
        <f t="shared" si="187"/>
        <v>#DIV/0!</v>
      </c>
      <c r="H489" s="56"/>
      <c r="I489" s="56"/>
      <c r="J489" s="56"/>
      <c r="R489" s="792"/>
      <c r="S489" s="792"/>
      <c r="T489" s="792"/>
      <c r="U489" s="792"/>
      <c r="V489" s="792"/>
      <c r="W489" s="792"/>
      <c r="X489" s="792"/>
      <c r="Y489" s="792"/>
      <c r="Z489" s="792"/>
      <c r="AA489" s="792"/>
      <c r="AB489" s="792"/>
      <c r="AC489" s="792"/>
      <c r="AD489" s="792"/>
      <c r="AE489" s="792"/>
      <c r="AF489" s="792"/>
      <c r="AG489" s="792"/>
      <c r="AH489" s="792"/>
      <c r="AI489" s="792">
        <f t="shared" si="177"/>
        <v>0</v>
      </c>
      <c r="AJ489" s="792">
        <f t="shared" si="178"/>
        <v>0</v>
      </c>
    </row>
    <row r="490" spans="1:36" ht="17.100000000000001" hidden="1" customHeight="1">
      <c r="A490" s="114"/>
      <c r="B490" s="1712"/>
      <c r="C490" s="1712"/>
      <c r="D490" s="1712"/>
      <c r="E490" s="75" t="s">
        <v>96</v>
      </c>
      <c r="F490" s="60"/>
      <c r="G490" s="97" t="e">
        <f t="shared" si="187"/>
        <v>#DIV/0!</v>
      </c>
      <c r="H490" s="56"/>
      <c r="I490" s="56"/>
      <c r="J490" s="56"/>
      <c r="R490" s="792"/>
      <c r="S490" s="792"/>
      <c r="T490" s="792"/>
      <c r="U490" s="792"/>
      <c r="V490" s="792"/>
      <c r="W490" s="792"/>
      <c r="X490" s="792"/>
      <c r="Y490" s="792"/>
      <c r="Z490" s="792"/>
      <c r="AA490" s="792"/>
      <c r="AB490" s="792"/>
      <c r="AC490" s="792"/>
      <c r="AD490" s="792"/>
      <c r="AE490" s="792"/>
      <c r="AF490" s="792"/>
      <c r="AG490" s="792"/>
      <c r="AH490" s="792"/>
      <c r="AI490" s="792">
        <f t="shared" si="177"/>
        <v>0</v>
      </c>
      <c r="AJ490" s="792">
        <f t="shared" si="178"/>
        <v>0</v>
      </c>
    </row>
    <row r="491" spans="1:36" ht="17.100000000000001" hidden="1" customHeight="1">
      <c r="A491" s="114"/>
      <c r="B491" s="1929"/>
      <c r="C491" s="1930"/>
      <c r="D491" s="1931"/>
      <c r="E491" s="75" t="s">
        <v>96</v>
      </c>
      <c r="F491" s="60"/>
      <c r="G491" s="97" t="e">
        <f t="shared" si="187"/>
        <v>#DIV/0!</v>
      </c>
      <c r="H491" s="56"/>
      <c r="I491" s="56"/>
      <c r="J491" s="56"/>
      <c r="R491" s="792"/>
      <c r="S491" s="792"/>
      <c r="T491" s="792"/>
      <c r="U491" s="792"/>
      <c r="V491" s="792"/>
      <c r="W491" s="792"/>
      <c r="X491" s="792"/>
      <c r="Y491" s="792"/>
      <c r="Z491" s="792"/>
      <c r="AA491" s="792"/>
      <c r="AB491" s="792"/>
      <c r="AC491" s="792"/>
      <c r="AD491" s="792"/>
      <c r="AE491" s="792"/>
      <c r="AF491" s="792"/>
      <c r="AG491" s="792"/>
      <c r="AH491" s="792"/>
      <c r="AI491" s="792">
        <f t="shared" si="177"/>
        <v>0</v>
      </c>
      <c r="AJ491" s="792">
        <f t="shared" si="178"/>
        <v>0</v>
      </c>
    </row>
    <row r="492" spans="1:36" ht="17.100000000000001" hidden="1" customHeight="1">
      <c r="A492" s="114"/>
      <c r="B492" s="1929"/>
      <c r="C492" s="1930"/>
      <c r="D492" s="1931"/>
      <c r="E492" s="75" t="s">
        <v>96</v>
      </c>
      <c r="F492" s="60"/>
      <c r="G492" s="97" t="e">
        <f t="shared" si="187"/>
        <v>#DIV/0!</v>
      </c>
      <c r="H492" s="56"/>
      <c r="I492" s="56"/>
      <c r="J492" s="56"/>
      <c r="R492" s="792"/>
      <c r="S492" s="792"/>
      <c r="T492" s="792"/>
      <c r="U492" s="792"/>
      <c r="V492" s="792"/>
      <c r="W492" s="792"/>
      <c r="X492" s="792"/>
      <c r="Y492" s="792"/>
      <c r="Z492" s="792"/>
      <c r="AA492" s="792"/>
      <c r="AB492" s="792"/>
      <c r="AC492" s="792"/>
      <c r="AD492" s="792"/>
      <c r="AE492" s="792"/>
      <c r="AF492" s="792"/>
      <c r="AG492" s="792"/>
      <c r="AH492" s="792"/>
      <c r="AI492" s="792">
        <f t="shared" si="177"/>
        <v>0</v>
      </c>
      <c r="AJ492" s="792">
        <f t="shared" si="178"/>
        <v>0</v>
      </c>
    </row>
    <row r="493" spans="1:36" ht="17.100000000000001" hidden="1" customHeight="1">
      <c r="A493" s="114"/>
      <c r="B493" s="1929"/>
      <c r="C493" s="1930"/>
      <c r="D493" s="1931"/>
      <c r="E493" s="75" t="s">
        <v>96</v>
      </c>
      <c r="F493" s="60"/>
      <c r="G493" s="97" t="e">
        <f t="shared" si="187"/>
        <v>#DIV/0!</v>
      </c>
      <c r="H493" s="56"/>
      <c r="I493" s="56"/>
      <c r="J493" s="56"/>
      <c r="R493" s="792"/>
      <c r="S493" s="792"/>
      <c r="T493" s="792"/>
      <c r="U493" s="792"/>
      <c r="V493" s="792"/>
      <c r="W493" s="792"/>
      <c r="X493" s="792"/>
      <c r="Y493" s="792"/>
      <c r="Z493" s="792"/>
      <c r="AA493" s="792"/>
      <c r="AB493" s="792"/>
      <c r="AC493" s="792"/>
      <c r="AD493" s="792"/>
      <c r="AE493" s="792"/>
      <c r="AF493" s="792"/>
      <c r="AG493" s="792"/>
      <c r="AH493" s="792"/>
      <c r="AI493" s="792">
        <f t="shared" si="177"/>
        <v>0</v>
      </c>
      <c r="AJ493" s="792">
        <f t="shared" si="178"/>
        <v>0</v>
      </c>
    </row>
    <row r="494" spans="1:36" ht="17.100000000000001" hidden="1" customHeight="1">
      <c r="A494" s="114"/>
      <c r="B494" s="1929"/>
      <c r="C494" s="1930"/>
      <c r="D494" s="1931"/>
      <c r="E494" s="75" t="s">
        <v>96</v>
      </c>
      <c r="F494" s="60"/>
      <c r="G494" s="97" t="e">
        <f t="shared" si="187"/>
        <v>#DIV/0!</v>
      </c>
      <c r="H494" s="56"/>
      <c r="I494" s="56"/>
      <c r="J494" s="56"/>
      <c r="R494" s="792"/>
      <c r="S494" s="792"/>
      <c r="T494" s="792"/>
      <c r="U494" s="792"/>
      <c r="V494" s="792"/>
      <c r="W494" s="792"/>
      <c r="X494" s="792"/>
      <c r="Y494" s="792"/>
      <c r="Z494" s="792"/>
      <c r="AA494" s="792"/>
      <c r="AB494" s="792"/>
      <c r="AC494" s="792"/>
      <c r="AD494" s="792"/>
      <c r="AE494" s="792"/>
      <c r="AF494" s="792"/>
      <c r="AG494" s="792"/>
      <c r="AH494" s="792"/>
      <c r="AI494" s="792">
        <f t="shared" si="177"/>
        <v>0</v>
      </c>
      <c r="AJ494" s="792">
        <f t="shared" si="178"/>
        <v>0</v>
      </c>
    </row>
    <row r="495" spans="1:36" ht="17.100000000000001" hidden="1" customHeight="1">
      <c r="A495" s="114"/>
      <c r="B495" s="1928"/>
      <c r="C495" s="1928"/>
      <c r="D495" s="1928"/>
      <c r="E495" s="75" t="s">
        <v>96</v>
      </c>
      <c r="F495" s="60"/>
      <c r="G495" s="97" t="e">
        <f t="shared" si="173"/>
        <v>#DIV/0!</v>
      </c>
      <c r="H495" s="56"/>
      <c r="I495" s="56"/>
      <c r="J495" s="56"/>
      <c r="R495" s="792"/>
      <c r="S495" s="792"/>
      <c r="T495" s="792"/>
      <c r="U495" s="792"/>
      <c r="V495" s="792"/>
      <c r="W495" s="792"/>
      <c r="X495" s="792"/>
      <c r="Y495" s="792"/>
      <c r="Z495" s="792"/>
      <c r="AA495" s="792"/>
      <c r="AB495" s="792"/>
      <c r="AC495" s="792"/>
      <c r="AD495" s="792"/>
      <c r="AE495" s="792"/>
      <c r="AF495" s="792"/>
      <c r="AG495" s="792"/>
      <c r="AH495" s="792"/>
      <c r="AI495" s="792">
        <f t="shared" si="177"/>
        <v>0</v>
      </c>
      <c r="AJ495" s="792">
        <f t="shared" si="178"/>
        <v>0</v>
      </c>
    </row>
    <row r="496" spans="1:36" ht="17.100000000000001" customHeight="1">
      <c r="A496" s="1448" t="s">
        <v>833</v>
      </c>
      <c r="B496" s="2156" t="s">
        <v>831</v>
      </c>
      <c r="C496" s="2157"/>
      <c r="D496" s="2158"/>
      <c r="E496" s="613" t="s">
        <v>117</v>
      </c>
      <c r="F496" s="613" t="s">
        <v>117</v>
      </c>
      <c r="G496" s="613" t="s">
        <v>117</v>
      </c>
      <c r="H496" s="1449">
        <f>SUM(H497:H503)</f>
        <v>0</v>
      </c>
      <c r="I496" s="1449">
        <f t="shared" ref="I496:J496" si="189">SUM(I497:I503)</f>
        <v>0</v>
      </c>
      <c r="J496" s="1449">
        <f t="shared" si="189"/>
        <v>0</v>
      </c>
      <c r="R496" s="792"/>
      <c r="S496" s="792"/>
      <c r="T496" s="792"/>
      <c r="U496" s="792"/>
      <c r="V496" s="792"/>
      <c r="W496" s="792"/>
      <c r="X496" s="792"/>
      <c r="Y496" s="792"/>
      <c r="Z496" s="792"/>
      <c r="AA496" s="792"/>
      <c r="AB496" s="792"/>
      <c r="AC496" s="792"/>
      <c r="AD496" s="792"/>
      <c r="AE496" s="792"/>
      <c r="AF496" s="792"/>
      <c r="AG496" s="792"/>
      <c r="AH496" s="792"/>
      <c r="AI496" s="792">
        <f t="shared" si="177"/>
        <v>0</v>
      </c>
      <c r="AJ496" s="792">
        <f t="shared" si="178"/>
        <v>0</v>
      </c>
    </row>
    <row r="497" spans="1:36" ht="17.100000000000001" customHeight="1" thickBot="1">
      <c r="A497" s="114"/>
      <c r="B497" s="2238"/>
      <c r="C497" s="2239"/>
      <c r="D497" s="2239"/>
      <c r="E497" s="75" t="s">
        <v>96</v>
      </c>
      <c r="F497" s="60"/>
      <c r="G497" s="97" t="e">
        <f t="shared" si="173"/>
        <v>#DIV/0!</v>
      </c>
      <c r="H497" s="56"/>
      <c r="I497" s="56"/>
      <c r="J497" s="56"/>
      <c r="R497" s="792"/>
      <c r="S497" s="792"/>
      <c r="T497" s="792"/>
      <c r="U497" s="792"/>
      <c r="V497" s="792"/>
      <c r="W497" s="792"/>
      <c r="X497" s="792"/>
      <c r="Y497" s="792"/>
      <c r="Z497" s="792"/>
      <c r="AA497" s="792"/>
      <c r="AB497" s="792"/>
      <c r="AC497" s="792"/>
      <c r="AD497" s="792"/>
      <c r="AE497" s="792"/>
      <c r="AF497" s="792"/>
      <c r="AG497" s="792"/>
      <c r="AH497" s="792"/>
      <c r="AI497" s="792">
        <f t="shared" si="177"/>
        <v>0</v>
      </c>
      <c r="AJ497" s="792">
        <f t="shared" si="178"/>
        <v>0</v>
      </c>
    </row>
    <row r="498" spans="1:36" ht="17.100000000000001" hidden="1" customHeight="1">
      <c r="A498" s="114"/>
      <c r="B498" s="1929"/>
      <c r="C498" s="1930"/>
      <c r="D498" s="1930"/>
      <c r="E498" s="75" t="s">
        <v>96</v>
      </c>
      <c r="F498" s="60"/>
      <c r="G498" s="97" t="e">
        <f t="shared" si="173"/>
        <v>#DIV/0!</v>
      </c>
      <c r="H498" s="56"/>
      <c r="I498" s="56"/>
      <c r="J498" s="56"/>
      <c r="R498" s="792"/>
      <c r="S498" s="792"/>
      <c r="T498" s="792"/>
      <c r="U498" s="792"/>
      <c r="V498" s="792"/>
      <c r="W498" s="792"/>
      <c r="X498" s="792"/>
      <c r="Y498" s="792"/>
      <c r="Z498" s="792"/>
      <c r="AA498" s="792"/>
      <c r="AB498" s="792"/>
      <c r="AC498" s="792"/>
      <c r="AD498" s="792"/>
      <c r="AE498" s="792"/>
      <c r="AF498" s="792"/>
      <c r="AG498" s="792"/>
      <c r="AH498" s="792"/>
      <c r="AI498" s="792">
        <f t="shared" si="177"/>
        <v>0</v>
      </c>
      <c r="AJ498" s="792">
        <f t="shared" si="178"/>
        <v>0</v>
      </c>
    </row>
    <row r="499" spans="1:36" ht="17.100000000000001" hidden="1" customHeight="1">
      <c r="A499" s="114"/>
      <c r="B499" s="2129"/>
      <c r="C499" s="2130"/>
      <c r="D499" s="2131"/>
      <c r="E499" s="75" t="s">
        <v>96</v>
      </c>
      <c r="F499" s="60"/>
      <c r="G499" s="97" t="e">
        <f t="shared" si="173"/>
        <v>#DIV/0!</v>
      </c>
      <c r="H499" s="56"/>
      <c r="I499" s="56"/>
      <c r="J499" s="56"/>
      <c r="R499" s="792"/>
      <c r="S499" s="792"/>
      <c r="T499" s="792"/>
      <c r="U499" s="792"/>
      <c r="V499" s="792"/>
      <c r="W499" s="792"/>
      <c r="X499" s="792"/>
      <c r="Y499" s="792"/>
      <c r="Z499" s="792"/>
      <c r="AA499" s="792"/>
      <c r="AB499" s="792"/>
      <c r="AC499" s="792"/>
      <c r="AD499" s="792"/>
      <c r="AE499" s="792"/>
      <c r="AF499" s="792"/>
      <c r="AG499" s="792"/>
      <c r="AH499" s="792"/>
      <c r="AI499" s="792">
        <f t="shared" si="177"/>
        <v>0</v>
      </c>
      <c r="AJ499" s="792">
        <f t="shared" si="178"/>
        <v>0</v>
      </c>
    </row>
    <row r="500" spans="1:36" ht="17.100000000000001" hidden="1" customHeight="1">
      <c r="A500" s="114"/>
      <c r="B500" s="2129"/>
      <c r="C500" s="2130"/>
      <c r="D500" s="2131"/>
      <c r="E500" s="75" t="s">
        <v>96</v>
      </c>
      <c r="F500" s="60"/>
      <c r="G500" s="97" t="e">
        <f t="shared" si="173"/>
        <v>#DIV/0!</v>
      </c>
      <c r="H500" s="56"/>
      <c r="I500" s="56"/>
      <c r="J500" s="56"/>
      <c r="R500" s="792"/>
      <c r="S500" s="792"/>
      <c r="T500" s="792"/>
      <c r="U500" s="792"/>
      <c r="V500" s="792"/>
      <c r="W500" s="792"/>
      <c r="X500" s="792"/>
      <c r="Y500" s="792"/>
      <c r="Z500" s="792"/>
      <c r="AA500" s="792"/>
      <c r="AB500" s="792"/>
      <c r="AC500" s="792"/>
      <c r="AD500" s="792"/>
      <c r="AE500" s="792"/>
      <c r="AF500" s="792"/>
      <c r="AG500" s="792"/>
      <c r="AH500" s="792"/>
      <c r="AI500" s="792">
        <f t="shared" si="177"/>
        <v>0</v>
      </c>
      <c r="AJ500" s="792">
        <f t="shared" si="178"/>
        <v>0</v>
      </c>
    </row>
    <row r="501" spans="1:36" ht="17.100000000000001" hidden="1" customHeight="1">
      <c r="A501" s="114"/>
      <c r="B501" s="2129"/>
      <c r="C501" s="2130"/>
      <c r="D501" s="2131"/>
      <c r="E501" s="75" t="s">
        <v>96</v>
      </c>
      <c r="F501" s="60"/>
      <c r="G501" s="97" t="e">
        <f t="shared" si="173"/>
        <v>#DIV/0!</v>
      </c>
      <c r="H501" s="56"/>
      <c r="I501" s="56"/>
      <c r="J501" s="56"/>
      <c r="R501" s="792"/>
      <c r="S501" s="792"/>
      <c r="T501" s="792"/>
      <c r="U501" s="792"/>
      <c r="V501" s="792"/>
      <c r="W501" s="792"/>
      <c r="X501" s="792"/>
      <c r="Y501" s="792"/>
      <c r="Z501" s="792"/>
      <c r="AA501" s="792"/>
      <c r="AB501" s="792"/>
      <c r="AC501" s="792"/>
      <c r="AD501" s="792"/>
      <c r="AE501" s="792"/>
      <c r="AF501" s="792"/>
      <c r="AG501" s="792"/>
      <c r="AH501" s="792"/>
      <c r="AI501" s="792">
        <f t="shared" si="177"/>
        <v>0</v>
      </c>
      <c r="AJ501" s="792">
        <f t="shared" si="178"/>
        <v>0</v>
      </c>
    </row>
    <row r="502" spans="1:36" ht="17.100000000000001" hidden="1" customHeight="1">
      <c r="A502" s="114"/>
      <c r="B502" s="2129"/>
      <c r="C502" s="2130"/>
      <c r="D502" s="2131"/>
      <c r="E502" s="75" t="s">
        <v>96</v>
      </c>
      <c r="F502" s="60"/>
      <c r="G502" s="97" t="e">
        <f t="shared" si="173"/>
        <v>#DIV/0!</v>
      </c>
      <c r="H502" s="56"/>
      <c r="I502" s="56"/>
      <c r="J502" s="56"/>
      <c r="R502" s="792"/>
      <c r="S502" s="792"/>
      <c r="T502" s="792"/>
      <c r="U502" s="792"/>
      <c r="V502" s="792"/>
      <c r="W502" s="792"/>
      <c r="X502" s="792"/>
      <c r="Y502" s="792"/>
      <c r="Z502" s="792"/>
      <c r="AA502" s="792"/>
      <c r="AB502" s="792"/>
      <c r="AC502" s="792"/>
      <c r="AD502" s="792"/>
      <c r="AE502" s="792"/>
      <c r="AF502" s="792"/>
      <c r="AG502" s="792"/>
      <c r="AH502" s="792"/>
      <c r="AI502" s="792">
        <f t="shared" si="177"/>
        <v>0</v>
      </c>
      <c r="AJ502" s="792">
        <f t="shared" si="178"/>
        <v>0</v>
      </c>
    </row>
    <row r="503" spans="1:36" ht="17.100000000000001" hidden="1" customHeight="1" thickBot="1">
      <c r="A503" s="114"/>
      <c r="B503" s="2129"/>
      <c r="C503" s="2130"/>
      <c r="D503" s="2131"/>
      <c r="E503" s="75" t="s">
        <v>96</v>
      </c>
      <c r="F503" s="60"/>
      <c r="G503" s="97" t="e">
        <f t="shared" si="173"/>
        <v>#DIV/0!</v>
      </c>
      <c r="H503" s="56"/>
      <c r="I503" s="56"/>
      <c r="J503" s="56"/>
      <c r="R503" s="792"/>
      <c r="S503" s="792"/>
      <c r="T503" s="792"/>
      <c r="U503" s="792"/>
      <c r="V503" s="792"/>
      <c r="W503" s="792"/>
      <c r="X503" s="792"/>
      <c r="Y503" s="792"/>
      <c r="Z503" s="792"/>
      <c r="AA503" s="792"/>
      <c r="AB503" s="792"/>
      <c r="AC503" s="792"/>
      <c r="AD503" s="792"/>
      <c r="AE503" s="792"/>
      <c r="AF503" s="792"/>
      <c r="AG503" s="792"/>
      <c r="AH503" s="792"/>
      <c r="AI503" s="792">
        <f t="shared" si="177"/>
        <v>0</v>
      </c>
      <c r="AJ503" s="792">
        <f t="shared" si="178"/>
        <v>0</v>
      </c>
    </row>
    <row r="504" spans="1:36" ht="17.100000000000001" customHeight="1" thickBot="1">
      <c r="A504" s="126"/>
      <c r="B504" s="2195" t="s">
        <v>288</v>
      </c>
      <c r="C504" s="2196"/>
      <c r="D504" s="2197"/>
      <c r="E504" s="127" t="s">
        <v>117</v>
      </c>
      <c r="F504" s="128" t="s">
        <v>117</v>
      </c>
      <c r="G504" s="129" t="s">
        <v>117</v>
      </c>
      <c r="H504" s="130">
        <f>H387+H388+H402+H448+H464+H473</f>
        <v>693184</v>
      </c>
      <c r="I504" s="130">
        <f t="shared" ref="I504:J504" si="190">I387+I388+I402+I448+I464+I473</f>
        <v>866060</v>
      </c>
      <c r="J504" s="130">
        <f t="shared" si="190"/>
        <v>866060</v>
      </c>
      <c r="R504" s="795"/>
      <c r="S504" s="796"/>
      <c r="T504" s="796">
        <f>SUM(T387:T495)</f>
        <v>0</v>
      </c>
      <c r="U504" s="796">
        <f t="shared" ref="U504:AH504" si="191">SUM(U387:U495)</f>
        <v>0</v>
      </c>
      <c r="V504" s="796">
        <f t="shared" si="191"/>
        <v>0</v>
      </c>
      <c r="W504" s="796">
        <f t="shared" si="191"/>
        <v>0</v>
      </c>
      <c r="X504" s="796">
        <f t="shared" si="191"/>
        <v>0</v>
      </c>
      <c r="Y504" s="796">
        <f t="shared" si="191"/>
        <v>0</v>
      </c>
      <c r="Z504" s="796">
        <f t="shared" si="191"/>
        <v>0</v>
      </c>
      <c r="AA504" s="796">
        <f t="shared" si="191"/>
        <v>0</v>
      </c>
      <c r="AB504" s="796">
        <f t="shared" si="191"/>
        <v>0</v>
      </c>
      <c r="AC504" s="796">
        <f t="shared" si="191"/>
        <v>0</v>
      </c>
      <c r="AD504" s="796">
        <f t="shared" si="191"/>
        <v>0</v>
      </c>
      <c r="AE504" s="796">
        <f t="shared" si="191"/>
        <v>0</v>
      </c>
      <c r="AF504" s="796">
        <f t="shared" si="191"/>
        <v>0</v>
      </c>
      <c r="AG504" s="796">
        <f t="shared" si="191"/>
        <v>0</v>
      </c>
      <c r="AH504" s="796">
        <f t="shared" si="191"/>
        <v>0</v>
      </c>
      <c r="AI504" s="796">
        <f>SUM(T504:AH504)</f>
        <v>0</v>
      </c>
      <c r="AJ504" s="797">
        <f>H504-AI504</f>
        <v>693184</v>
      </c>
    </row>
    <row r="505" spans="1:36" ht="12" customHeight="1">
      <c r="A505" s="114"/>
      <c r="B505" s="1894"/>
      <c r="C505" s="1895"/>
      <c r="D505" s="1896"/>
      <c r="E505" s="75"/>
      <c r="F505" s="60"/>
      <c r="G505" s="56"/>
      <c r="H505" s="56"/>
      <c r="I505" s="56"/>
      <c r="J505" s="56"/>
      <c r="R505" s="792"/>
      <c r="S505" s="792"/>
      <c r="T505" s="792"/>
      <c r="U505" s="792"/>
      <c r="V505" s="792"/>
      <c r="W505" s="792"/>
      <c r="X505" s="792"/>
      <c r="Y505" s="792"/>
      <c r="Z505" s="792"/>
      <c r="AA505" s="792"/>
      <c r="AB505" s="792"/>
      <c r="AC505" s="792"/>
      <c r="AD505" s="792"/>
      <c r="AE505" s="792"/>
      <c r="AF505" s="792"/>
      <c r="AG505" s="792"/>
      <c r="AH505" s="792"/>
      <c r="AI505" s="792">
        <f t="shared" si="177"/>
        <v>0</v>
      </c>
      <c r="AJ505" s="792">
        <f t="shared" si="178"/>
        <v>0</v>
      </c>
    </row>
    <row r="506" spans="1:36" ht="17.100000000000001" customHeight="1">
      <c r="A506" s="1450" t="s">
        <v>836</v>
      </c>
      <c r="B506" s="1713" t="s">
        <v>965</v>
      </c>
      <c r="C506" s="1714"/>
      <c r="D506" s="1715"/>
      <c r="E506" s="99" t="s">
        <v>117</v>
      </c>
      <c r="F506" s="100" t="s">
        <v>117</v>
      </c>
      <c r="G506" s="101" t="s">
        <v>117</v>
      </c>
      <c r="H506" s="102">
        <f>SUM(H507:H514)</f>
        <v>0</v>
      </c>
      <c r="I506" s="102">
        <f t="shared" ref="I506:J506" si="192">SUM(I507:I514)</f>
        <v>0</v>
      </c>
      <c r="J506" s="102">
        <f t="shared" si="192"/>
        <v>0</v>
      </c>
      <c r="R506" s="792"/>
      <c r="S506" s="792"/>
      <c r="T506" s="792"/>
      <c r="U506" s="792"/>
      <c r="V506" s="792"/>
      <c r="W506" s="792"/>
      <c r="X506" s="792"/>
      <c r="Y506" s="792"/>
      <c r="Z506" s="792"/>
      <c r="AA506" s="792"/>
      <c r="AB506" s="792"/>
      <c r="AC506" s="792"/>
      <c r="AD506" s="792"/>
      <c r="AE506" s="792"/>
      <c r="AF506" s="792"/>
      <c r="AG506" s="792"/>
      <c r="AH506" s="792"/>
      <c r="AI506" s="792">
        <f t="shared" si="177"/>
        <v>0</v>
      </c>
      <c r="AJ506" s="792">
        <f t="shared" si="178"/>
        <v>0</v>
      </c>
    </row>
    <row r="507" spans="1:36" ht="17.100000000000001" customHeight="1">
      <c r="A507" s="114"/>
      <c r="B507" s="1727"/>
      <c r="C507" s="1728"/>
      <c r="D507" s="1729"/>
      <c r="E507" s="75" t="s">
        <v>96</v>
      </c>
      <c r="F507" s="80"/>
      <c r="G507" s="97" t="e">
        <f t="shared" si="173"/>
        <v>#DIV/0!</v>
      </c>
      <c r="H507" s="56"/>
      <c r="I507" s="56"/>
      <c r="J507" s="56"/>
      <c r="R507" s="792"/>
      <c r="S507" s="792"/>
      <c r="T507" s="792"/>
      <c r="U507" s="792"/>
      <c r="V507" s="792"/>
      <c r="W507" s="792"/>
      <c r="X507" s="792"/>
      <c r="Y507" s="792"/>
      <c r="Z507" s="792"/>
      <c r="AA507" s="792"/>
      <c r="AB507" s="792"/>
      <c r="AC507" s="792"/>
      <c r="AD507" s="792"/>
      <c r="AE507" s="792"/>
      <c r="AF507" s="792"/>
      <c r="AG507" s="792"/>
      <c r="AH507" s="792"/>
      <c r="AI507" s="792">
        <f t="shared" si="177"/>
        <v>0</v>
      </c>
      <c r="AJ507" s="792">
        <f t="shared" si="178"/>
        <v>0</v>
      </c>
    </row>
    <row r="508" spans="1:36" ht="17.100000000000001" hidden="1" customHeight="1">
      <c r="A508" s="114"/>
      <c r="B508" s="1727"/>
      <c r="C508" s="1728"/>
      <c r="D508" s="1729"/>
      <c r="E508" s="75" t="s">
        <v>96</v>
      </c>
      <c r="F508" s="80"/>
      <c r="G508" s="97" t="e">
        <f t="shared" si="173"/>
        <v>#DIV/0!</v>
      </c>
      <c r="H508" s="56"/>
      <c r="I508" s="56"/>
      <c r="J508" s="56"/>
      <c r="R508" s="792"/>
      <c r="S508" s="792"/>
      <c r="T508" s="792"/>
      <c r="U508" s="792"/>
      <c r="V508" s="792"/>
      <c r="W508" s="792"/>
      <c r="X508" s="792"/>
      <c r="Y508" s="792"/>
      <c r="Z508" s="792"/>
      <c r="AA508" s="792"/>
      <c r="AB508" s="792"/>
      <c r="AC508" s="792"/>
      <c r="AD508" s="792"/>
      <c r="AE508" s="792"/>
      <c r="AF508" s="792"/>
      <c r="AG508" s="792"/>
      <c r="AH508" s="792"/>
      <c r="AI508" s="792"/>
      <c r="AJ508" s="792"/>
    </row>
    <row r="509" spans="1:36" ht="17.100000000000001" hidden="1" customHeight="1">
      <c r="A509" s="114"/>
      <c r="B509" s="1727"/>
      <c r="C509" s="1728"/>
      <c r="D509" s="1729"/>
      <c r="E509" s="75" t="s">
        <v>96</v>
      </c>
      <c r="F509" s="80"/>
      <c r="G509" s="97" t="e">
        <f t="shared" si="173"/>
        <v>#DIV/0!</v>
      </c>
      <c r="H509" s="56"/>
      <c r="I509" s="56"/>
      <c r="J509" s="56"/>
      <c r="R509" s="792"/>
      <c r="S509" s="792"/>
      <c r="T509" s="792"/>
      <c r="U509" s="792"/>
      <c r="V509" s="792"/>
      <c r="W509" s="792"/>
      <c r="X509" s="792"/>
      <c r="Y509" s="792"/>
      <c r="Z509" s="792"/>
      <c r="AA509" s="792"/>
      <c r="AB509" s="792"/>
      <c r="AC509" s="792"/>
      <c r="AD509" s="792"/>
      <c r="AE509" s="792"/>
      <c r="AF509" s="792"/>
      <c r="AG509" s="792"/>
      <c r="AH509" s="792"/>
      <c r="AI509" s="792"/>
      <c r="AJ509" s="792"/>
    </row>
    <row r="510" spans="1:36" ht="17.100000000000001" hidden="1" customHeight="1">
      <c r="A510" s="114"/>
      <c r="B510" s="1727"/>
      <c r="C510" s="1728"/>
      <c r="D510" s="1729"/>
      <c r="E510" s="75" t="s">
        <v>96</v>
      </c>
      <c r="F510" s="80"/>
      <c r="G510" s="97" t="e">
        <f t="shared" si="173"/>
        <v>#DIV/0!</v>
      </c>
      <c r="H510" s="56"/>
      <c r="I510" s="56"/>
      <c r="J510" s="56"/>
      <c r="R510" s="792"/>
      <c r="S510" s="792"/>
      <c r="T510" s="792"/>
      <c r="U510" s="792"/>
      <c r="V510" s="792"/>
      <c r="W510" s="792"/>
      <c r="X510" s="792"/>
      <c r="Y510" s="792"/>
      <c r="Z510" s="792"/>
      <c r="AA510" s="792"/>
      <c r="AB510" s="792"/>
      <c r="AC510" s="792"/>
      <c r="AD510" s="792"/>
      <c r="AE510" s="792"/>
      <c r="AF510" s="792"/>
      <c r="AG510" s="792"/>
      <c r="AH510" s="792"/>
      <c r="AI510" s="792"/>
      <c r="AJ510" s="792"/>
    </row>
    <row r="511" spans="1:36" ht="17.100000000000001" hidden="1" customHeight="1">
      <c r="A511" s="114"/>
      <c r="B511" s="1727"/>
      <c r="C511" s="1728"/>
      <c r="D511" s="1729"/>
      <c r="E511" s="75" t="s">
        <v>96</v>
      </c>
      <c r="F511" s="80"/>
      <c r="G511" s="97" t="e">
        <f t="shared" si="173"/>
        <v>#DIV/0!</v>
      </c>
      <c r="H511" s="56"/>
      <c r="I511" s="56"/>
      <c r="J511" s="56"/>
      <c r="R511" s="792"/>
      <c r="S511" s="792"/>
      <c r="T511" s="792"/>
      <c r="U511" s="792"/>
      <c r="V511" s="792"/>
      <c r="W511" s="792"/>
      <c r="X511" s="792"/>
      <c r="Y511" s="792"/>
      <c r="Z511" s="792"/>
      <c r="AA511" s="792"/>
      <c r="AB511" s="792"/>
      <c r="AC511" s="792"/>
      <c r="AD511" s="792"/>
      <c r="AE511" s="792"/>
      <c r="AF511" s="792"/>
      <c r="AG511" s="792"/>
      <c r="AH511" s="792"/>
      <c r="AI511" s="792"/>
      <c r="AJ511" s="792"/>
    </row>
    <row r="512" spans="1:36" ht="17.100000000000001" hidden="1" customHeight="1">
      <c r="A512" s="114"/>
      <c r="B512" s="1727"/>
      <c r="C512" s="1728"/>
      <c r="D512" s="1729"/>
      <c r="E512" s="75" t="s">
        <v>96</v>
      </c>
      <c r="F512" s="80"/>
      <c r="G512" s="97" t="e">
        <f t="shared" si="173"/>
        <v>#DIV/0!</v>
      </c>
      <c r="H512" s="56"/>
      <c r="I512" s="56"/>
      <c r="J512" s="56"/>
      <c r="R512" s="792"/>
      <c r="S512" s="792"/>
      <c r="T512" s="792"/>
      <c r="U512" s="792"/>
      <c r="V512" s="792"/>
      <c r="W512" s="792"/>
      <c r="X512" s="792"/>
      <c r="Y512" s="792"/>
      <c r="Z512" s="792"/>
      <c r="AA512" s="792"/>
      <c r="AB512" s="792"/>
      <c r="AC512" s="792"/>
      <c r="AD512" s="792"/>
      <c r="AE512" s="792"/>
      <c r="AF512" s="792"/>
      <c r="AG512" s="792"/>
      <c r="AH512" s="792"/>
      <c r="AI512" s="792"/>
      <c r="AJ512" s="792"/>
    </row>
    <row r="513" spans="1:36" ht="17.100000000000001" hidden="1" customHeight="1">
      <c r="A513" s="114"/>
      <c r="B513" s="1727"/>
      <c r="C513" s="1728"/>
      <c r="D513" s="1729"/>
      <c r="E513" s="75" t="s">
        <v>96</v>
      </c>
      <c r="F513" s="80"/>
      <c r="G513" s="97" t="e">
        <f t="shared" si="173"/>
        <v>#DIV/0!</v>
      </c>
      <c r="H513" s="56"/>
      <c r="I513" s="56"/>
      <c r="J513" s="56"/>
      <c r="R513" s="792"/>
      <c r="S513" s="792"/>
      <c r="T513" s="792"/>
      <c r="U513" s="792"/>
      <c r="V513" s="792"/>
      <c r="W513" s="792"/>
      <c r="X513" s="792"/>
      <c r="Y513" s="792"/>
      <c r="Z513" s="792"/>
      <c r="AA513" s="792"/>
      <c r="AB513" s="792"/>
      <c r="AC513" s="792"/>
      <c r="AD513" s="792"/>
      <c r="AE513" s="792"/>
      <c r="AF513" s="792"/>
      <c r="AG513" s="792"/>
      <c r="AH513" s="792"/>
      <c r="AI513" s="792">
        <f t="shared" si="177"/>
        <v>0</v>
      </c>
      <c r="AJ513" s="792">
        <f t="shared" si="178"/>
        <v>0</v>
      </c>
    </row>
    <row r="514" spans="1:36" ht="17.100000000000001" hidden="1" customHeight="1">
      <c r="A514" s="114"/>
      <c r="B514" s="1727"/>
      <c r="C514" s="1728"/>
      <c r="D514" s="1729"/>
      <c r="E514" s="75" t="s">
        <v>96</v>
      </c>
      <c r="F514" s="80"/>
      <c r="G514" s="97" t="e">
        <f>H514/F514</f>
        <v>#DIV/0!</v>
      </c>
      <c r="H514" s="56"/>
      <c r="I514" s="56"/>
      <c r="J514" s="56"/>
      <c r="R514" s="792"/>
      <c r="S514" s="792"/>
      <c r="T514" s="792"/>
      <c r="U514" s="792"/>
      <c r="V514" s="792"/>
      <c r="W514" s="792"/>
      <c r="X514" s="792"/>
      <c r="Y514" s="792"/>
      <c r="Z514" s="792"/>
      <c r="AA514" s="792"/>
      <c r="AB514" s="792"/>
      <c r="AC514" s="792"/>
      <c r="AD514" s="792"/>
      <c r="AE514" s="792"/>
      <c r="AF514" s="792"/>
      <c r="AG514" s="792"/>
      <c r="AH514" s="792"/>
      <c r="AI514" s="792">
        <f t="shared" si="177"/>
        <v>0</v>
      </c>
      <c r="AJ514" s="792">
        <f t="shared" si="178"/>
        <v>0</v>
      </c>
    </row>
    <row r="515" spans="1:36" ht="17.100000000000001" customHeight="1">
      <c r="A515" s="1450" t="s">
        <v>834</v>
      </c>
      <c r="B515" s="1876" t="s">
        <v>830</v>
      </c>
      <c r="C515" s="1877"/>
      <c r="D515" s="1878"/>
      <c r="E515" s="99" t="s">
        <v>117</v>
      </c>
      <c r="F515" s="100" t="s">
        <v>117</v>
      </c>
      <c r="G515" s="101" t="s">
        <v>117</v>
      </c>
      <c r="H515" s="102">
        <f>SUM(H516:H533)</f>
        <v>0</v>
      </c>
      <c r="I515" s="102">
        <f t="shared" ref="I515:J515" si="193">SUM(I516:I533)</f>
        <v>0</v>
      </c>
      <c r="J515" s="102">
        <f t="shared" si="193"/>
        <v>0</v>
      </c>
      <c r="R515" s="792"/>
      <c r="S515" s="792"/>
      <c r="T515" s="792"/>
      <c r="U515" s="792"/>
      <c r="V515" s="792"/>
      <c r="W515" s="792"/>
      <c r="X515" s="792"/>
      <c r="Y515" s="792"/>
      <c r="Z515" s="792"/>
      <c r="AA515" s="792"/>
      <c r="AB515" s="792"/>
      <c r="AC515" s="792"/>
      <c r="AD515" s="792"/>
      <c r="AE515" s="792"/>
      <c r="AF515" s="792"/>
      <c r="AG515" s="792"/>
      <c r="AH515" s="792"/>
      <c r="AI515" s="792">
        <f t="shared" si="177"/>
        <v>0</v>
      </c>
      <c r="AJ515" s="792">
        <f t="shared" si="178"/>
        <v>0</v>
      </c>
    </row>
    <row r="516" spans="1:36" ht="17.100000000000001" customHeight="1">
      <c r="A516" s="255"/>
      <c r="B516" s="1712"/>
      <c r="C516" s="1712"/>
      <c r="D516" s="1712"/>
      <c r="E516" s="75" t="s">
        <v>96</v>
      </c>
      <c r="F516" s="60"/>
      <c r="G516" s="97" t="e">
        <f t="shared" si="173"/>
        <v>#DIV/0!</v>
      </c>
      <c r="H516" s="56"/>
      <c r="I516" s="56"/>
      <c r="J516" s="56"/>
      <c r="R516" s="792"/>
      <c r="S516" s="792"/>
      <c r="T516" s="792"/>
      <c r="U516" s="792"/>
      <c r="V516" s="792"/>
      <c r="W516" s="792"/>
      <c r="X516" s="792"/>
      <c r="Y516" s="792"/>
      <c r="Z516" s="792"/>
      <c r="AA516" s="792"/>
      <c r="AB516" s="792"/>
      <c r="AC516" s="792"/>
      <c r="AD516" s="792"/>
      <c r="AE516" s="792"/>
      <c r="AF516" s="792"/>
      <c r="AG516" s="792"/>
      <c r="AH516" s="792"/>
      <c r="AI516" s="792">
        <f t="shared" si="177"/>
        <v>0</v>
      </c>
      <c r="AJ516" s="792">
        <f t="shared" si="178"/>
        <v>0</v>
      </c>
    </row>
    <row r="517" spans="1:36" ht="17.100000000000001" hidden="1" customHeight="1">
      <c r="A517" s="255"/>
      <c r="B517" s="1712"/>
      <c r="C517" s="1712"/>
      <c r="D517" s="1712"/>
      <c r="E517" s="75" t="s">
        <v>96</v>
      </c>
      <c r="F517" s="60"/>
      <c r="G517" s="97" t="e">
        <f t="shared" si="173"/>
        <v>#DIV/0!</v>
      </c>
      <c r="H517" s="56"/>
      <c r="I517" s="56"/>
      <c r="J517" s="56"/>
      <c r="R517" s="792"/>
      <c r="S517" s="792"/>
      <c r="T517" s="792"/>
      <c r="U517" s="792"/>
      <c r="V517" s="792"/>
      <c r="W517" s="792"/>
      <c r="X517" s="792"/>
      <c r="Y517" s="792"/>
      <c r="Z517" s="792"/>
      <c r="AA517" s="792"/>
      <c r="AB517" s="792"/>
      <c r="AC517" s="792"/>
      <c r="AD517" s="792"/>
      <c r="AE517" s="792"/>
      <c r="AF517" s="792"/>
      <c r="AG517" s="792"/>
      <c r="AH517" s="792"/>
      <c r="AI517" s="792"/>
      <c r="AJ517" s="792"/>
    </row>
    <row r="518" spans="1:36" ht="17.100000000000001" hidden="1" customHeight="1">
      <c r="A518" s="255"/>
      <c r="B518" s="1712"/>
      <c r="C518" s="1712"/>
      <c r="D518" s="1712"/>
      <c r="E518" s="75" t="s">
        <v>96</v>
      </c>
      <c r="F518" s="60"/>
      <c r="G518" s="97" t="e">
        <f t="shared" si="173"/>
        <v>#DIV/0!</v>
      </c>
      <c r="H518" s="56"/>
      <c r="I518" s="56"/>
      <c r="J518" s="56"/>
      <c r="R518" s="792"/>
      <c r="S518" s="792"/>
      <c r="T518" s="792"/>
      <c r="U518" s="792"/>
      <c r="V518" s="792"/>
      <c r="W518" s="792"/>
      <c r="X518" s="792"/>
      <c r="Y518" s="792"/>
      <c r="Z518" s="792"/>
      <c r="AA518" s="792"/>
      <c r="AB518" s="792"/>
      <c r="AC518" s="792"/>
      <c r="AD518" s="792"/>
      <c r="AE518" s="792"/>
      <c r="AF518" s="792"/>
      <c r="AG518" s="792"/>
      <c r="AH518" s="792"/>
      <c r="AI518" s="792"/>
      <c r="AJ518" s="792"/>
    </row>
    <row r="519" spans="1:36" ht="17.100000000000001" hidden="1" customHeight="1">
      <c r="A519" s="255"/>
      <c r="B519" s="1712"/>
      <c r="C519" s="1712"/>
      <c r="D519" s="1712"/>
      <c r="E519" s="75" t="s">
        <v>96</v>
      </c>
      <c r="F519" s="60"/>
      <c r="G519" s="97" t="e">
        <f t="shared" si="173"/>
        <v>#DIV/0!</v>
      </c>
      <c r="H519" s="56"/>
      <c r="I519" s="56"/>
      <c r="J519" s="56"/>
      <c r="R519" s="792"/>
      <c r="S519" s="792"/>
      <c r="T519" s="792"/>
      <c r="U519" s="792"/>
      <c r="V519" s="792"/>
      <c r="W519" s="792"/>
      <c r="X519" s="792"/>
      <c r="Y519" s="792"/>
      <c r="Z519" s="792"/>
      <c r="AA519" s="792"/>
      <c r="AB519" s="792"/>
      <c r="AC519" s="792"/>
      <c r="AD519" s="792"/>
      <c r="AE519" s="792"/>
      <c r="AF519" s="792"/>
      <c r="AG519" s="792"/>
      <c r="AH519" s="792"/>
      <c r="AI519" s="792"/>
      <c r="AJ519" s="792"/>
    </row>
    <row r="520" spans="1:36" ht="17.100000000000001" hidden="1" customHeight="1">
      <c r="A520" s="255"/>
      <c r="B520" s="1712"/>
      <c r="C520" s="1712"/>
      <c r="D520" s="1712"/>
      <c r="E520" s="75" t="s">
        <v>96</v>
      </c>
      <c r="F520" s="60"/>
      <c r="G520" s="97" t="e">
        <f t="shared" si="173"/>
        <v>#DIV/0!</v>
      </c>
      <c r="H520" s="56"/>
      <c r="I520" s="56"/>
      <c r="J520" s="56"/>
      <c r="R520" s="792"/>
      <c r="S520" s="792"/>
      <c r="T520" s="792"/>
      <c r="U520" s="792"/>
      <c r="V520" s="792"/>
      <c r="W520" s="792"/>
      <c r="X520" s="792"/>
      <c r="Y520" s="792"/>
      <c r="Z520" s="792"/>
      <c r="AA520" s="792"/>
      <c r="AB520" s="792"/>
      <c r="AC520" s="792"/>
      <c r="AD520" s="792"/>
      <c r="AE520" s="792"/>
      <c r="AF520" s="792"/>
      <c r="AG520" s="792"/>
      <c r="AH520" s="792"/>
      <c r="AI520" s="792"/>
      <c r="AJ520" s="792"/>
    </row>
    <row r="521" spans="1:36" ht="17.100000000000001" hidden="1" customHeight="1">
      <c r="A521" s="255"/>
      <c r="B521" s="1712"/>
      <c r="C521" s="1712"/>
      <c r="D521" s="1712"/>
      <c r="E521" s="75" t="s">
        <v>96</v>
      </c>
      <c r="F521" s="60"/>
      <c r="G521" s="97" t="e">
        <f t="shared" si="173"/>
        <v>#DIV/0!</v>
      </c>
      <c r="H521" s="56"/>
      <c r="I521" s="56"/>
      <c r="J521" s="56"/>
      <c r="R521" s="792"/>
      <c r="S521" s="792"/>
      <c r="T521" s="792"/>
      <c r="U521" s="792"/>
      <c r="V521" s="792"/>
      <c r="W521" s="792"/>
      <c r="X521" s="792"/>
      <c r="Y521" s="792"/>
      <c r="Z521" s="792"/>
      <c r="AA521" s="792"/>
      <c r="AB521" s="792"/>
      <c r="AC521" s="792"/>
      <c r="AD521" s="792"/>
      <c r="AE521" s="792"/>
      <c r="AF521" s="792"/>
      <c r="AG521" s="792"/>
      <c r="AH521" s="792"/>
      <c r="AI521" s="792"/>
      <c r="AJ521" s="792"/>
    </row>
    <row r="522" spans="1:36" ht="17.100000000000001" hidden="1" customHeight="1">
      <c r="A522" s="255"/>
      <c r="B522" s="1712"/>
      <c r="C522" s="1712"/>
      <c r="D522" s="1712"/>
      <c r="E522" s="75" t="s">
        <v>96</v>
      </c>
      <c r="F522" s="60"/>
      <c r="G522" s="97" t="e">
        <f t="shared" si="173"/>
        <v>#DIV/0!</v>
      </c>
      <c r="H522" s="56"/>
      <c r="I522" s="56"/>
      <c r="J522" s="56"/>
      <c r="R522" s="792"/>
      <c r="S522" s="792"/>
      <c r="T522" s="792"/>
      <c r="U522" s="792"/>
      <c r="V522" s="792"/>
      <c r="W522" s="792"/>
      <c r="X522" s="792"/>
      <c r="Y522" s="792"/>
      <c r="Z522" s="792"/>
      <c r="AA522" s="792"/>
      <c r="AB522" s="792"/>
      <c r="AC522" s="792"/>
      <c r="AD522" s="792"/>
      <c r="AE522" s="792"/>
      <c r="AF522" s="792"/>
      <c r="AG522" s="792"/>
      <c r="AH522" s="792"/>
      <c r="AI522" s="792"/>
      <c r="AJ522" s="792"/>
    </row>
    <row r="523" spans="1:36" ht="17.100000000000001" hidden="1" customHeight="1">
      <c r="A523" s="255"/>
      <c r="B523" s="1712"/>
      <c r="C523" s="1712"/>
      <c r="D523" s="1712"/>
      <c r="E523" s="75" t="s">
        <v>96</v>
      </c>
      <c r="F523" s="60"/>
      <c r="G523" s="97" t="e">
        <f t="shared" si="173"/>
        <v>#DIV/0!</v>
      </c>
      <c r="H523" s="56"/>
      <c r="I523" s="56"/>
      <c r="J523" s="56"/>
      <c r="R523" s="792"/>
      <c r="S523" s="792"/>
      <c r="T523" s="792"/>
      <c r="U523" s="792"/>
      <c r="V523" s="792"/>
      <c r="W523" s="792"/>
      <c r="X523" s="792"/>
      <c r="Y523" s="792"/>
      <c r="Z523" s="792"/>
      <c r="AA523" s="792"/>
      <c r="AB523" s="792"/>
      <c r="AC523" s="792"/>
      <c r="AD523" s="792"/>
      <c r="AE523" s="792"/>
      <c r="AF523" s="792"/>
      <c r="AG523" s="792"/>
      <c r="AH523" s="792"/>
      <c r="AI523" s="792"/>
      <c r="AJ523" s="792"/>
    </row>
    <row r="524" spans="1:36" ht="17.100000000000001" hidden="1" customHeight="1">
      <c r="A524" s="255"/>
      <c r="B524" s="1712"/>
      <c r="C524" s="1712"/>
      <c r="D524" s="1712"/>
      <c r="E524" s="75" t="s">
        <v>96</v>
      </c>
      <c r="F524" s="60"/>
      <c r="G524" s="97" t="e">
        <f t="shared" si="173"/>
        <v>#DIV/0!</v>
      </c>
      <c r="H524" s="56"/>
      <c r="I524" s="56"/>
      <c r="J524" s="56"/>
      <c r="R524" s="792"/>
      <c r="S524" s="792"/>
      <c r="T524" s="792"/>
      <c r="U524" s="792"/>
      <c r="V524" s="792"/>
      <c r="W524" s="792"/>
      <c r="X524" s="792"/>
      <c r="Y524" s="792"/>
      <c r="Z524" s="792"/>
      <c r="AA524" s="792"/>
      <c r="AB524" s="792"/>
      <c r="AC524" s="792"/>
      <c r="AD524" s="792"/>
      <c r="AE524" s="792"/>
      <c r="AF524" s="792"/>
      <c r="AG524" s="792"/>
      <c r="AH524" s="792"/>
      <c r="AI524" s="792"/>
      <c r="AJ524" s="792"/>
    </row>
    <row r="525" spans="1:36" ht="17.100000000000001" hidden="1" customHeight="1">
      <c r="A525" s="255"/>
      <c r="B525" s="1712"/>
      <c r="C525" s="1712"/>
      <c r="D525" s="1712"/>
      <c r="E525" s="75" t="s">
        <v>96</v>
      </c>
      <c r="F525" s="60"/>
      <c r="G525" s="97" t="e">
        <f t="shared" si="173"/>
        <v>#DIV/0!</v>
      </c>
      <c r="H525" s="56"/>
      <c r="I525" s="56"/>
      <c r="J525" s="56"/>
      <c r="R525" s="792"/>
      <c r="S525" s="792"/>
      <c r="T525" s="792"/>
      <c r="U525" s="792"/>
      <c r="V525" s="792"/>
      <c r="W525" s="792"/>
      <c r="X525" s="792"/>
      <c r="Y525" s="792"/>
      <c r="Z525" s="792"/>
      <c r="AA525" s="792"/>
      <c r="AB525" s="792"/>
      <c r="AC525" s="792"/>
      <c r="AD525" s="792"/>
      <c r="AE525" s="792"/>
      <c r="AF525" s="792"/>
      <c r="AG525" s="792"/>
      <c r="AH525" s="792"/>
      <c r="AI525" s="792"/>
      <c r="AJ525" s="792"/>
    </row>
    <row r="526" spans="1:36" ht="17.100000000000001" hidden="1" customHeight="1">
      <c r="A526" s="255"/>
      <c r="B526" s="1712"/>
      <c r="C526" s="1712"/>
      <c r="D526" s="1712"/>
      <c r="E526" s="75" t="s">
        <v>96</v>
      </c>
      <c r="F526" s="60"/>
      <c r="G526" s="97" t="e">
        <f t="shared" si="173"/>
        <v>#DIV/0!</v>
      </c>
      <c r="H526" s="56"/>
      <c r="I526" s="56"/>
      <c r="J526" s="56"/>
      <c r="R526" s="792"/>
      <c r="S526" s="792"/>
      <c r="T526" s="792"/>
      <c r="U526" s="792"/>
      <c r="V526" s="792"/>
      <c r="W526" s="792"/>
      <c r="X526" s="792"/>
      <c r="Y526" s="792"/>
      <c r="Z526" s="792"/>
      <c r="AA526" s="792"/>
      <c r="AB526" s="792"/>
      <c r="AC526" s="792"/>
      <c r="AD526" s="792"/>
      <c r="AE526" s="792"/>
      <c r="AF526" s="792"/>
      <c r="AG526" s="792"/>
      <c r="AH526" s="792"/>
      <c r="AI526" s="792"/>
      <c r="AJ526" s="792"/>
    </row>
    <row r="527" spans="1:36" ht="17.100000000000001" hidden="1" customHeight="1">
      <c r="A527" s="255"/>
      <c r="B527" s="1712"/>
      <c r="C527" s="1712"/>
      <c r="D527" s="1712"/>
      <c r="E527" s="75" t="s">
        <v>96</v>
      </c>
      <c r="F527" s="60"/>
      <c r="G527" s="97" t="e">
        <f t="shared" si="173"/>
        <v>#DIV/0!</v>
      </c>
      <c r="H527" s="56"/>
      <c r="I527" s="56"/>
      <c r="J527" s="56"/>
      <c r="R527" s="792"/>
      <c r="S527" s="792"/>
      <c r="T527" s="792"/>
      <c r="U527" s="792"/>
      <c r="V527" s="792"/>
      <c r="W527" s="792"/>
      <c r="X527" s="792"/>
      <c r="Y527" s="792"/>
      <c r="Z527" s="792"/>
      <c r="AA527" s="792"/>
      <c r="AB527" s="792"/>
      <c r="AC527" s="792"/>
      <c r="AD527" s="792"/>
      <c r="AE527" s="792"/>
      <c r="AF527" s="792"/>
      <c r="AG527" s="792"/>
      <c r="AH527" s="792"/>
      <c r="AI527" s="792"/>
      <c r="AJ527" s="792"/>
    </row>
    <row r="528" spans="1:36" ht="17.100000000000001" hidden="1" customHeight="1">
      <c r="A528" s="255"/>
      <c r="B528" s="1712"/>
      <c r="C528" s="1712"/>
      <c r="D528" s="1712"/>
      <c r="E528" s="75" t="s">
        <v>96</v>
      </c>
      <c r="F528" s="60"/>
      <c r="G528" s="97" t="e">
        <f t="shared" si="173"/>
        <v>#DIV/0!</v>
      </c>
      <c r="H528" s="56"/>
      <c r="I528" s="56"/>
      <c r="J528" s="56"/>
      <c r="R528" s="792"/>
      <c r="S528" s="792"/>
      <c r="T528" s="792"/>
      <c r="U528" s="792"/>
      <c r="V528" s="792"/>
      <c r="W528" s="792"/>
      <c r="X528" s="792"/>
      <c r="Y528" s="792"/>
      <c r="Z528" s="792"/>
      <c r="AA528" s="792"/>
      <c r="AB528" s="792"/>
      <c r="AC528" s="792"/>
      <c r="AD528" s="792"/>
      <c r="AE528" s="792"/>
      <c r="AF528" s="792"/>
      <c r="AG528" s="792"/>
      <c r="AH528" s="792"/>
      <c r="AI528" s="792"/>
      <c r="AJ528" s="792"/>
    </row>
    <row r="529" spans="1:36" ht="17.100000000000001" hidden="1" customHeight="1">
      <c r="A529" s="255"/>
      <c r="B529" s="1712"/>
      <c r="C529" s="1712"/>
      <c r="D529" s="1712"/>
      <c r="E529" s="75" t="s">
        <v>96</v>
      </c>
      <c r="F529" s="60"/>
      <c r="G529" s="97" t="e">
        <f t="shared" si="173"/>
        <v>#DIV/0!</v>
      </c>
      <c r="H529" s="56"/>
      <c r="I529" s="56"/>
      <c r="J529" s="56"/>
      <c r="R529" s="792"/>
      <c r="S529" s="792"/>
      <c r="T529" s="792"/>
      <c r="U529" s="792"/>
      <c r="V529" s="792"/>
      <c r="W529" s="792"/>
      <c r="X529" s="792"/>
      <c r="Y529" s="792"/>
      <c r="Z529" s="792"/>
      <c r="AA529" s="792"/>
      <c r="AB529" s="792"/>
      <c r="AC529" s="792"/>
      <c r="AD529" s="792"/>
      <c r="AE529" s="792"/>
      <c r="AF529" s="792"/>
      <c r="AG529" s="792"/>
      <c r="AH529" s="792"/>
      <c r="AI529" s="792"/>
      <c r="AJ529" s="792"/>
    </row>
    <row r="530" spans="1:36" ht="17.100000000000001" hidden="1" customHeight="1">
      <c r="A530" s="255"/>
      <c r="B530" s="1712"/>
      <c r="C530" s="1712"/>
      <c r="D530" s="1712"/>
      <c r="E530" s="75" t="s">
        <v>96</v>
      </c>
      <c r="F530" s="60"/>
      <c r="G530" s="97" t="e">
        <f t="shared" si="173"/>
        <v>#DIV/0!</v>
      </c>
      <c r="H530" s="56"/>
      <c r="I530" s="56"/>
      <c r="J530" s="56"/>
      <c r="R530" s="792"/>
      <c r="S530" s="792"/>
      <c r="T530" s="792"/>
      <c r="U530" s="792"/>
      <c r="V530" s="792"/>
      <c r="W530" s="792"/>
      <c r="X530" s="792"/>
      <c r="Y530" s="792"/>
      <c r="Z530" s="792"/>
      <c r="AA530" s="792"/>
      <c r="AB530" s="792"/>
      <c r="AC530" s="792"/>
      <c r="AD530" s="792"/>
      <c r="AE530" s="792"/>
      <c r="AF530" s="792"/>
      <c r="AG530" s="792"/>
      <c r="AH530" s="792"/>
      <c r="AI530" s="792"/>
      <c r="AJ530" s="792"/>
    </row>
    <row r="531" spans="1:36" ht="17.100000000000001" hidden="1" customHeight="1">
      <c r="A531" s="255"/>
      <c r="B531" s="1712"/>
      <c r="C531" s="1712"/>
      <c r="D531" s="1712"/>
      <c r="E531" s="75" t="s">
        <v>96</v>
      </c>
      <c r="F531" s="60"/>
      <c r="G531" s="97" t="e">
        <f t="shared" si="173"/>
        <v>#DIV/0!</v>
      </c>
      <c r="H531" s="56"/>
      <c r="I531" s="56"/>
      <c r="J531" s="56"/>
      <c r="R531" s="792"/>
      <c r="S531" s="792"/>
      <c r="T531" s="792"/>
      <c r="U531" s="792"/>
      <c r="V531" s="792"/>
      <c r="W531" s="792"/>
      <c r="X531" s="792"/>
      <c r="Y531" s="792"/>
      <c r="Z531" s="792"/>
      <c r="AA531" s="792"/>
      <c r="AB531" s="792"/>
      <c r="AC531" s="792"/>
      <c r="AD531" s="792"/>
      <c r="AE531" s="792"/>
      <c r="AF531" s="792"/>
      <c r="AG531" s="792"/>
      <c r="AH531" s="792"/>
      <c r="AI531" s="792"/>
      <c r="AJ531" s="792"/>
    </row>
    <row r="532" spans="1:36" ht="17.100000000000001" hidden="1" customHeight="1">
      <c r="A532" s="255"/>
      <c r="B532" s="1712"/>
      <c r="C532" s="1712"/>
      <c r="D532" s="1712"/>
      <c r="E532" s="75" t="s">
        <v>96</v>
      </c>
      <c r="F532" s="60"/>
      <c r="G532" s="97" t="e">
        <f t="shared" si="173"/>
        <v>#DIV/0!</v>
      </c>
      <c r="H532" s="56"/>
      <c r="I532" s="56"/>
      <c r="J532" s="56"/>
      <c r="R532" s="792"/>
      <c r="S532" s="792"/>
      <c r="T532" s="792"/>
      <c r="U532" s="792"/>
      <c r="V532" s="792"/>
      <c r="W532" s="792"/>
      <c r="X532" s="792"/>
      <c r="Y532" s="792"/>
      <c r="Z532" s="792"/>
      <c r="AA532" s="792"/>
      <c r="AB532" s="792"/>
      <c r="AC532" s="792"/>
      <c r="AD532" s="792"/>
      <c r="AE532" s="792"/>
      <c r="AF532" s="792"/>
      <c r="AG532" s="792"/>
      <c r="AH532" s="792"/>
      <c r="AI532" s="792">
        <f t="shared" si="177"/>
        <v>0</v>
      </c>
      <c r="AJ532" s="792">
        <f t="shared" si="178"/>
        <v>0</v>
      </c>
    </row>
    <row r="533" spans="1:36" ht="17.100000000000001" hidden="1" customHeight="1">
      <c r="A533" s="255"/>
      <c r="B533" s="1712"/>
      <c r="C533" s="1712"/>
      <c r="D533" s="1712"/>
      <c r="E533" s="75" t="s">
        <v>96</v>
      </c>
      <c r="F533" s="60"/>
      <c r="G533" s="97" t="e">
        <f t="shared" si="173"/>
        <v>#DIV/0!</v>
      </c>
      <c r="H533" s="56"/>
      <c r="I533" s="56"/>
      <c r="J533" s="56"/>
      <c r="R533" s="792"/>
      <c r="S533" s="792"/>
      <c r="T533" s="792"/>
      <c r="U533" s="792"/>
      <c r="V533" s="792"/>
      <c r="W533" s="792"/>
      <c r="X533" s="792"/>
      <c r="Y533" s="792"/>
      <c r="Z533" s="792"/>
      <c r="AA533" s="792"/>
      <c r="AB533" s="792"/>
      <c r="AC533" s="792"/>
      <c r="AD533" s="792"/>
      <c r="AE533" s="792"/>
      <c r="AF533" s="792"/>
      <c r="AG533" s="792"/>
      <c r="AH533" s="792"/>
      <c r="AI533" s="792">
        <f t="shared" si="177"/>
        <v>0</v>
      </c>
      <c r="AJ533" s="792">
        <f t="shared" si="178"/>
        <v>0</v>
      </c>
    </row>
    <row r="534" spans="1:36" ht="17.100000000000001" customHeight="1">
      <c r="A534" s="1450" t="s">
        <v>992</v>
      </c>
      <c r="B534" s="1713" t="s">
        <v>966</v>
      </c>
      <c r="C534" s="1714"/>
      <c r="D534" s="1715"/>
      <c r="E534" s="99" t="s">
        <v>117</v>
      </c>
      <c r="F534" s="100" t="s">
        <v>117</v>
      </c>
      <c r="G534" s="101" t="s">
        <v>117</v>
      </c>
      <c r="H534" s="102">
        <f>SUM(H535:H553)</f>
        <v>12925</v>
      </c>
      <c r="I534" s="102">
        <f t="shared" ref="I534:J534" si="194">SUM(I535:I553)</f>
        <v>0</v>
      </c>
      <c r="J534" s="102">
        <f t="shared" si="194"/>
        <v>0</v>
      </c>
      <c r="R534" s="792"/>
      <c r="S534" s="792"/>
      <c r="T534" s="792"/>
      <c r="U534" s="792"/>
      <c r="V534" s="792"/>
      <c r="W534" s="792"/>
      <c r="X534" s="792"/>
      <c r="Y534" s="792"/>
      <c r="Z534" s="792"/>
      <c r="AA534" s="792"/>
      <c r="AB534" s="792"/>
      <c r="AC534" s="792"/>
      <c r="AD534" s="792"/>
      <c r="AE534" s="792"/>
      <c r="AF534" s="792"/>
      <c r="AG534" s="792"/>
      <c r="AH534" s="792"/>
      <c r="AI534" s="792">
        <f t="shared" si="177"/>
        <v>0</v>
      </c>
      <c r="AJ534" s="792">
        <f t="shared" si="178"/>
        <v>12925</v>
      </c>
    </row>
    <row r="535" spans="1:36" ht="17.100000000000001" customHeight="1">
      <c r="A535" s="255"/>
      <c r="B535" s="1929" t="s">
        <v>1091</v>
      </c>
      <c r="C535" s="1930"/>
      <c r="D535" s="1931"/>
      <c r="E535" s="75" t="s">
        <v>96</v>
      </c>
      <c r="F535" s="60">
        <v>1</v>
      </c>
      <c r="G535" s="97">
        <f t="shared" si="173"/>
        <v>12925</v>
      </c>
      <c r="H535" s="56">
        <v>12925</v>
      </c>
      <c r="I535" s="56"/>
      <c r="J535" s="56"/>
      <c r="R535" s="792"/>
      <c r="S535" s="792"/>
      <c r="T535" s="792"/>
      <c r="U535" s="792"/>
      <c r="V535" s="792"/>
      <c r="W535" s="792"/>
      <c r="X535" s="792"/>
      <c r="Y535" s="792"/>
      <c r="Z535" s="792"/>
      <c r="AA535" s="792"/>
      <c r="AB535" s="792"/>
      <c r="AC535" s="792"/>
      <c r="AD535" s="792"/>
      <c r="AE535" s="792"/>
      <c r="AF535" s="792"/>
      <c r="AG535" s="792"/>
      <c r="AH535" s="792"/>
      <c r="AI535" s="792">
        <f t="shared" si="177"/>
        <v>0</v>
      </c>
      <c r="AJ535" s="792">
        <f t="shared" si="178"/>
        <v>12925</v>
      </c>
    </row>
    <row r="536" spans="1:36" ht="17.100000000000001" hidden="1" customHeight="1">
      <c r="A536" s="255"/>
      <c r="B536" s="1929"/>
      <c r="C536" s="1930"/>
      <c r="D536" s="1931"/>
      <c r="E536" s="75" t="s">
        <v>96</v>
      </c>
      <c r="F536" s="60"/>
      <c r="G536" s="97" t="e">
        <f t="shared" si="173"/>
        <v>#DIV/0!</v>
      </c>
      <c r="H536" s="56"/>
      <c r="I536" s="56"/>
      <c r="J536" s="56"/>
      <c r="R536" s="792"/>
      <c r="S536" s="792"/>
      <c r="T536" s="792"/>
      <c r="U536" s="792"/>
      <c r="V536" s="792"/>
      <c r="W536" s="792"/>
      <c r="X536" s="792"/>
      <c r="Y536" s="792"/>
      <c r="Z536" s="792"/>
      <c r="AA536" s="792"/>
      <c r="AB536" s="792"/>
      <c r="AC536" s="792"/>
      <c r="AD536" s="792"/>
      <c r="AE536" s="792"/>
      <c r="AF536" s="792"/>
      <c r="AG536" s="792"/>
      <c r="AH536" s="792"/>
      <c r="AI536" s="792">
        <f t="shared" si="177"/>
        <v>0</v>
      </c>
      <c r="AJ536" s="792">
        <f t="shared" si="178"/>
        <v>0</v>
      </c>
    </row>
    <row r="537" spans="1:36" ht="17.100000000000001" hidden="1" customHeight="1">
      <c r="A537" s="255"/>
      <c r="B537" s="1935"/>
      <c r="C537" s="1936"/>
      <c r="D537" s="1937"/>
      <c r="E537" s="75" t="s">
        <v>96</v>
      </c>
      <c r="F537" s="60"/>
      <c r="G537" s="97" t="e">
        <f t="shared" si="173"/>
        <v>#DIV/0!</v>
      </c>
      <c r="H537" s="56"/>
      <c r="I537" s="56"/>
      <c r="J537" s="56"/>
      <c r="R537" s="792"/>
      <c r="S537" s="792"/>
      <c r="T537" s="792"/>
      <c r="U537" s="792"/>
      <c r="V537" s="792"/>
      <c r="W537" s="792"/>
      <c r="X537" s="792"/>
      <c r="Y537" s="792"/>
      <c r="Z537" s="792"/>
      <c r="AA537" s="792"/>
      <c r="AB537" s="792"/>
      <c r="AC537" s="792"/>
      <c r="AD537" s="792"/>
      <c r="AE537" s="792"/>
      <c r="AF537" s="792"/>
      <c r="AG537" s="792"/>
      <c r="AH537" s="792"/>
      <c r="AI537" s="792">
        <f t="shared" si="177"/>
        <v>0</v>
      </c>
      <c r="AJ537" s="792">
        <f t="shared" si="178"/>
        <v>0</v>
      </c>
    </row>
    <row r="538" spans="1:36" ht="17.100000000000001" hidden="1" customHeight="1">
      <c r="A538" s="255"/>
      <c r="B538" s="1935"/>
      <c r="C538" s="1936"/>
      <c r="D538" s="1937"/>
      <c r="E538" s="75" t="s">
        <v>96</v>
      </c>
      <c r="F538" s="60"/>
      <c r="G538" s="97" t="e">
        <f t="shared" si="173"/>
        <v>#DIV/0!</v>
      </c>
      <c r="H538" s="56"/>
      <c r="I538" s="56"/>
      <c r="J538" s="56"/>
      <c r="R538" s="792"/>
      <c r="S538" s="792"/>
      <c r="T538" s="792"/>
      <c r="U538" s="792"/>
      <c r="V538" s="792"/>
      <c r="W538" s="792"/>
      <c r="X538" s="792"/>
      <c r="Y538" s="792"/>
      <c r="Z538" s="792"/>
      <c r="AA538" s="792"/>
      <c r="AB538" s="792"/>
      <c r="AC538" s="792"/>
      <c r="AD538" s="792"/>
      <c r="AE538" s="792"/>
      <c r="AF538" s="792"/>
      <c r="AG538" s="792"/>
      <c r="AH538" s="792"/>
      <c r="AI538" s="792">
        <f t="shared" si="177"/>
        <v>0</v>
      </c>
      <c r="AJ538" s="792">
        <f t="shared" si="178"/>
        <v>0</v>
      </c>
    </row>
    <row r="539" spans="1:36" ht="17.100000000000001" hidden="1" customHeight="1">
      <c r="A539" s="255"/>
      <c r="B539" s="1727"/>
      <c r="C539" s="1728"/>
      <c r="D539" s="1729"/>
      <c r="E539" s="75" t="s">
        <v>96</v>
      </c>
      <c r="F539" s="60"/>
      <c r="G539" s="97" t="e">
        <f t="shared" si="173"/>
        <v>#DIV/0!</v>
      </c>
      <c r="H539" s="56"/>
      <c r="I539" s="56"/>
      <c r="J539" s="56"/>
      <c r="R539" s="792"/>
      <c r="S539" s="792"/>
      <c r="T539" s="792"/>
      <c r="U539" s="792"/>
      <c r="V539" s="792"/>
      <c r="W539" s="792"/>
      <c r="X539" s="792"/>
      <c r="Y539" s="792"/>
      <c r="Z539" s="792"/>
      <c r="AA539" s="792"/>
      <c r="AB539" s="792"/>
      <c r="AC539" s="792"/>
      <c r="AD539" s="792"/>
      <c r="AE539" s="792"/>
      <c r="AF539" s="792"/>
      <c r="AG539" s="792"/>
      <c r="AH539" s="792"/>
      <c r="AI539" s="792">
        <f t="shared" si="177"/>
        <v>0</v>
      </c>
      <c r="AJ539" s="792">
        <f t="shared" si="178"/>
        <v>0</v>
      </c>
    </row>
    <row r="540" spans="1:36" ht="17.100000000000001" hidden="1" customHeight="1">
      <c r="A540" s="255"/>
      <c r="B540" s="1727"/>
      <c r="C540" s="1728"/>
      <c r="D540" s="1729"/>
      <c r="E540" s="75" t="s">
        <v>96</v>
      </c>
      <c r="F540" s="60"/>
      <c r="G540" s="97" t="e">
        <f t="shared" si="173"/>
        <v>#DIV/0!</v>
      </c>
      <c r="H540" s="56"/>
      <c r="I540" s="56"/>
      <c r="J540" s="56"/>
      <c r="R540" s="792"/>
      <c r="S540" s="792"/>
      <c r="T540" s="792"/>
      <c r="U540" s="792"/>
      <c r="V540" s="792"/>
      <c r="W540" s="792"/>
      <c r="X540" s="792"/>
      <c r="Y540" s="792"/>
      <c r="Z540" s="792"/>
      <c r="AA540" s="792"/>
      <c r="AB540" s="792"/>
      <c r="AC540" s="792"/>
      <c r="AD540" s="792"/>
      <c r="AE540" s="792"/>
      <c r="AF540" s="792"/>
      <c r="AG540" s="792"/>
      <c r="AH540" s="792"/>
      <c r="AI540" s="792">
        <f t="shared" si="177"/>
        <v>0</v>
      </c>
      <c r="AJ540" s="792">
        <f t="shared" si="178"/>
        <v>0</v>
      </c>
    </row>
    <row r="541" spans="1:36" ht="17.100000000000001" hidden="1" customHeight="1">
      <c r="A541" s="255"/>
      <c r="B541" s="1727"/>
      <c r="C541" s="1728"/>
      <c r="D541" s="1729"/>
      <c r="E541" s="75" t="s">
        <v>96</v>
      </c>
      <c r="F541" s="60"/>
      <c r="G541" s="97" t="e">
        <f t="shared" si="173"/>
        <v>#DIV/0!</v>
      </c>
      <c r="H541" s="56"/>
      <c r="I541" s="56"/>
      <c r="J541" s="56"/>
      <c r="R541" s="792"/>
      <c r="S541" s="792"/>
      <c r="T541" s="792"/>
      <c r="U541" s="792"/>
      <c r="V541" s="792"/>
      <c r="W541" s="792"/>
      <c r="X541" s="792"/>
      <c r="Y541" s="792"/>
      <c r="Z541" s="792"/>
      <c r="AA541" s="792"/>
      <c r="AB541" s="792"/>
      <c r="AC541" s="792"/>
      <c r="AD541" s="792"/>
      <c r="AE541" s="792"/>
      <c r="AF541" s="792"/>
      <c r="AG541" s="792"/>
      <c r="AH541" s="792"/>
      <c r="AI541" s="792">
        <f t="shared" si="177"/>
        <v>0</v>
      </c>
      <c r="AJ541" s="792">
        <f t="shared" si="178"/>
        <v>0</v>
      </c>
    </row>
    <row r="542" spans="1:36" ht="17.100000000000001" hidden="1" customHeight="1">
      <c r="A542" s="255"/>
      <c r="B542" s="1935"/>
      <c r="C542" s="1936"/>
      <c r="D542" s="1937"/>
      <c r="E542" s="75" t="s">
        <v>96</v>
      </c>
      <c r="F542" s="60"/>
      <c r="G542" s="97" t="e">
        <f t="shared" si="173"/>
        <v>#DIV/0!</v>
      </c>
      <c r="H542" s="56"/>
      <c r="I542" s="56"/>
      <c r="J542" s="56"/>
      <c r="R542" s="792"/>
      <c r="S542" s="792"/>
      <c r="T542" s="792"/>
      <c r="U542" s="792"/>
      <c r="V542" s="792"/>
      <c r="W542" s="792"/>
      <c r="X542" s="792"/>
      <c r="Y542" s="792"/>
      <c r="Z542" s="792"/>
      <c r="AA542" s="792"/>
      <c r="AB542" s="792"/>
      <c r="AC542" s="792"/>
      <c r="AD542" s="792"/>
      <c r="AE542" s="792"/>
      <c r="AF542" s="792"/>
      <c r="AG542" s="792"/>
      <c r="AH542" s="792"/>
      <c r="AI542" s="792">
        <f t="shared" si="177"/>
        <v>0</v>
      </c>
      <c r="AJ542" s="792">
        <f t="shared" si="178"/>
        <v>0</v>
      </c>
    </row>
    <row r="543" spans="1:36" ht="17.100000000000001" hidden="1" customHeight="1">
      <c r="A543" s="255"/>
      <c r="B543" s="1935"/>
      <c r="C543" s="1936"/>
      <c r="D543" s="1937"/>
      <c r="E543" s="75" t="s">
        <v>96</v>
      </c>
      <c r="F543" s="60"/>
      <c r="G543" s="97" t="e">
        <f t="shared" si="173"/>
        <v>#DIV/0!</v>
      </c>
      <c r="H543" s="56"/>
      <c r="I543" s="56"/>
      <c r="J543" s="56"/>
      <c r="R543" s="792"/>
      <c r="S543" s="792"/>
      <c r="T543" s="792"/>
      <c r="U543" s="792"/>
      <c r="V543" s="792"/>
      <c r="W543" s="792"/>
      <c r="X543" s="792"/>
      <c r="Y543" s="792"/>
      <c r="Z543" s="792"/>
      <c r="AA543" s="792"/>
      <c r="AB543" s="792"/>
      <c r="AC543" s="792"/>
      <c r="AD543" s="792"/>
      <c r="AE543" s="792"/>
      <c r="AF543" s="792"/>
      <c r="AG543" s="792"/>
      <c r="AH543" s="792"/>
      <c r="AI543" s="792">
        <f t="shared" si="177"/>
        <v>0</v>
      </c>
      <c r="AJ543" s="792">
        <f t="shared" si="178"/>
        <v>0</v>
      </c>
    </row>
    <row r="544" spans="1:36" ht="17.100000000000001" hidden="1" customHeight="1">
      <c r="A544" s="255"/>
      <c r="B544" s="1935"/>
      <c r="C544" s="1936"/>
      <c r="D544" s="1937"/>
      <c r="E544" s="75" t="s">
        <v>96</v>
      </c>
      <c r="F544" s="60"/>
      <c r="G544" s="97" t="e">
        <f t="shared" si="173"/>
        <v>#DIV/0!</v>
      </c>
      <c r="H544" s="56"/>
      <c r="I544" s="56"/>
      <c r="J544" s="56"/>
      <c r="R544" s="792"/>
      <c r="S544" s="792"/>
      <c r="T544" s="792"/>
      <c r="U544" s="792"/>
      <c r="V544" s="792"/>
      <c r="W544" s="792"/>
      <c r="X544" s="792"/>
      <c r="Y544" s="792"/>
      <c r="Z544" s="792"/>
      <c r="AA544" s="792"/>
      <c r="AB544" s="792"/>
      <c r="AC544" s="792"/>
      <c r="AD544" s="792"/>
      <c r="AE544" s="792"/>
      <c r="AF544" s="792"/>
      <c r="AG544" s="792"/>
      <c r="AH544" s="792"/>
      <c r="AI544" s="792">
        <f t="shared" si="177"/>
        <v>0</v>
      </c>
      <c r="AJ544" s="792">
        <f t="shared" si="178"/>
        <v>0</v>
      </c>
    </row>
    <row r="545" spans="1:36" ht="17.100000000000001" hidden="1" customHeight="1">
      <c r="A545" s="255"/>
      <c r="B545" s="1935"/>
      <c r="C545" s="1936"/>
      <c r="D545" s="1937"/>
      <c r="E545" s="75" t="s">
        <v>96</v>
      </c>
      <c r="F545" s="60"/>
      <c r="G545" s="97" t="e">
        <f t="shared" si="173"/>
        <v>#DIV/0!</v>
      </c>
      <c r="H545" s="56"/>
      <c r="I545" s="56"/>
      <c r="J545" s="56"/>
      <c r="R545" s="792"/>
      <c r="S545" s="792"/>
      <c r="T545" s="792"/>
      <c r="U545" s="792"/>
      <c r="V545" s="792"/>
      <c r="W545" s="792"/>
      <c r="X545" s="792"/>
      <c r="Y545" s="792"/>
      <c r="Z545" s="792"/>
      <c r="AA545" s="792"/>
      <c r="AB545" s="792"/>
      <c r="AC545" s="792"/>
      <c r="AD545" s="792"/>
      <c r="AE545" s="792"/>
      <c r="AF545" s="792"/>
      <c r="AG545" s="792"/>
      <c r="AH545" s="792"/>
      <c r="AI545" s="792">
        <f t="shared" si="177"/>
        <v>0</v>
      </c>
      <c r="AJ545" s="792">
        <f t="shared" si="178"/>
        <v>0</v>
      </c>
    </row>
    <row r="546" spans="1:36" ht="17.100000000000001" hidden="1" customHeight="1">
      <c r="A546" s="255"/>
      <c r="B546" s="1935"/>
      <c r="C546" s="1936"/>
      <c r="D546" s="1937"/>
      <c r="E546" s="75" t="s">
        <v>96</v>
      </c>
      <c r="F546" s="60"/>
      <c r="G546" s="97" t="e">
        <f t="shared" si="173"/>
        <v>#DIV/0!</v>
      </c>
      <c r="H546" s="56"/>
      <c r="I546" s="56"/>
      <c r="J546" s="56"/>
      <c r="R546" s="792"/>
      <c r="S546" s="792"/>
      <c r="T546" s="792"/>
      <c r="U546" s="792"/>
      <c r="V546" s="792"/>
      <c r="W546" s="792"/>
      <c r="X546" s="792"/>
      <c r="Y546" s="792"/>
      <c r="Z546" s="792"/>
      <c r="AA546" s="792"/>
      <c r="AB546" s="792"/>
      <c r="AC546" s="792"/>
      <c r="AD546" s="792"/>
      <c r="AE546" s="792"/>
      <c r="AF546" s="792"/>
      <c r="AG546" s="792"/>
      <c r="AH546" s="792"/>
      <c r="AI546" s="792">
        <f t="shared" si="177"/>
        <v>0</v>
      </c>
      <c r="AJ546" s="792">
        <f t="shared" si="178"/>
        <v>0</v>
      </c>
    </row>
    <row r="547" spans="1:36" ht="17.100000000000001" hidden="1" customHeight="1">
      <c r="A547" s="255"/>
      <c r="B547" s="1935"/>
      <c r="C547" s="1936"/>
      <c r="D547" s="1937"/>
      <c r="E547" s="75" t="s">
        <v>96</v>
      </c>
      <c r="F547" s="60"/>
      <c r="G547" s="97" t="e">
        <f t="shared" si="173"/>
        <v>#DIV/0!</v>
      </c>
      <c r="H547" s="56"/>
      <c r="I547" s="56"/>
      <c r="J547" s="56"/>
      <c r="R547" s="792"/>
      <c r="S547" s="792"/>
      <c r="T547" s="792"/>
      <c r="U547" s="792"/>
      <c r="V547" s="792"/>
      <c r="W547" s="792"/>
      <c r="X547" s="792"/>
      <c r="Y547" s="792"/>
      <c r="Z547" s="792"/>
      <c r="AA547" s="792"/>
      <c r="AB547" s="792"/>
      <c r="AC547" s="792"/>
      <c r="AD547" s="792"/>
      <c r="AE547" s="792"/>
      <c r="AF547" s="792"/>
      <c r="AG547" s="792"/>
      <c r="AH547" s="792"/>
      <c r="AI547" s="792">
        <f t="shared" si="177"/>
        <v>0</v>
      </c>
      <c r="AJ547" s="792">
        <f t="shared" si="178"/>
        <v>0</v>
      </c>
    </row>
    <row r="548" spans="1:36" ht="17.100000000000001" hidden="1" customHeight="1">
      <c r="A548" s="255"/>
      <c r="B548" s="1935"/>
      <c r="C548" s="1936"/>
      <c r="D548" s="1937"/>
      <c r="E548" s="75" t="s">
        <v>96</v>
      </c>
      <c r="F548" s="60"/>
      <c r="G548" s="97" t="e">
        <f t="shared" si="173"/>
        <v>#DIV/0!</v>
      </c>
      <c r="H548" s="56"/>
      <c r="I548" s="56"/>
      <c r="J548" s="56"/>
      <c r="R548" s="792"/>
      <c r="S548" s="792"/>
      <c r="T548" s="792"/>
      <c r="U548" s="792"/>
      <c r="V548" s="792"/>
      <c r="W548" s="792"/>
      <c r="X548" s="792"/>
      <c r="Y548" s="792"/>
      <c r="Z548" s="792"/>
      <c r="AA548" s="792"/>
      <c r="AB548" s="792"/>
      <c r="AC548" s="792"/>
      <c r="AD548" s="792"/>
      <c r="AE548" s="792"/>
      <c r="AF548" s="792"/>
      <c r="AG548" s="792"/>
      <c r="AH548" s="792"/>
      <c r="AI548" s="792">
        <f t="shared" si="177"/>
        <v>0</v>
      </c>
      <c r="AJ548" s="792">
        <f t="shared" si="178"/>
        <v>0</v>
      </c>
    </row>
    <row r="549" spans="1:36" ht="17.100000000000001" hidden="1" customHeight="1">
      <c r="A549" s="114"/>
      <c r="B549" s="1935"/>
      <c r="C549" s="1936"/>
      <c r="D549" s="1937"/>
      <c r="E549" s="75" t="s">
        <v>96</v>
      </c>
      <c r="F549" s="60"/>
      <c r="G549" s="97" t="e">
        <f t="shared" si="173"/>
        <v>#DIV/0!</v>
      </c>
      <c r="H549" s="56"/>
      <c r="I549" s="56"/>
      <c r="J549" s="56"/>
      <c r="R549" s="792"/>
      <c r="S549" s="792"/>
      <c r="T549" s="792"/>
      <c r="U549" s="792"/>
      <c r="V549" s="792"/>
      <c r="W549" s="792"/>
      <c r="X549" s="792"/>
      <c r="Y549" s="792"/>
      <c r="Z549" s="792"/>
      <c r="AA549" s="792"/>
      <c r="AB549" s="792"/>
      <c r="AC549" s="792"/>
      <c r="AD549" s="792"/>
      <c r="AE549" s="792"/>
      <c r="AF549" s="792"/>
      <c r="AG549" s="792"/>
      <c r="AH549" s="792"/>
      <c r="AI549" s="792">
        <f t="shared" si="177"/>
        <v>0</v>
      </c>
      <c r="AJ549" s="792">
        <f t="shared" si="178"/>
        <v>0</v>
      </c>
    </row>
    <row r="550" spans="1:36" ht="17.100000000000001" hidden="1" customHeight="1">
      <c r="A550" s="114"/>
      <c r="B550" s="1935"/>
      <c r="C550" s="1936"/>
      <c r="D550" s="1937"/>
      <c r="E550" s="75" t="s">
        <v>96</v>
      </c>
      <c r="F550" s="60"/>
      <c r="G550" s="97" t="e">
        <f t="shared" si="173"/>
        <v>#DIV/0!</v>
      </c>
      <c r="H550" s="56"/>
      <c r="I550" s="56"/>
      <c r="J550" s="56"/>
      <c r="R550" s="792"/>
      <c r="S550" s="792"/>
      <c r="T550" s="792"/>
      <c r="U550" s="792"/>
      <c r="V550" s="792"/>
      <c r="W550" s="792"/>
      <c r="X550" s="792"/>
      <c r="Y550" s="792"/>
      <c r="Z550" s="792"/>
      <c r="AA550" s="792"/>
      <c r="AB550" s="792"/>
      <c r="AC550" s="792"/>
      <c r="AD550" s="792"/>
      <c r="AE550" s="792"/>
      <c r="AF550" s="792"/>
      <c r="AG550" s="792"/>
      <c r="AH550" s="792"/>
      <c r="AI550" s="792">
        <f t="shared" si="177"/>
        <v>0</v>
      </c>
      <c r="AJ550" s="792">
        <f t="shared" si="178"/>
        <v>0</v>
      </c>
    </row>
    <row r="551" spans="1:36" ht="17.100000000000001" hidden="1" customHeight="1">
      <c r="A551" s="114"/>
      <c r="B551" s="1935"/>
      <c r="C551" s="1936"/>
      <c r="D551" s="1937"/>
      <c r="E551" s="75" t="s">
        <v>96</v>
      </c>
      <c r="F551" s="60"/>
      <c r="G551" s="97" t="e">
        <f t="shared" si="173"/>
        <v>#DIV/0!</v>
      </c>
      <c r="H551" s="56"/>
      <c r="I551" s="56"/>
      <c r="J551" s="56"/>
      <c r="R551" s="792"/>
      <c r="S551" s="792"/>
      <c r="T551" s="792"/>
      <c r="U551" s="792"/>
      <c r="V551" s="792"/>
      <c r="W551" s="792"/>
      <c r="X551" s="792"/>
      <c r="Y551" s="792"/>
      <c r="Z551" s="792"/>
      <c r="AA551" s="792"/>
      <c r="AB551" s="792"/>
      <c r="AC551" s="792"/>
      <c r="AD551" s="792"/>
      <c r="AE551" s="792"/>
      <c r="AF551" s="792"/>
      <c r="AG551" s="792"/>
      <c r="AH551" s="792"/>
      <c r="AI551" s="792">
        <f t="shared" si="177"/>
        <v>0</v>
      </c>
      <c r="AJ551" s="792">
        <f t="shared" si="178"/>
        <v>0</v>
      </c>
    </row>
    <row r="552" spans="1:36" ht="17.100000000000001" hidden="1" customHeight="1">
      <c r="A552" s="114"/>
      <c r="B552" s="1935"/>
      <c r="C552" s="1936"/>
      <c r="D552" s="1937"/>
      <c r="E552" s="75" t="s">
        <v>96</v>
      </c>
      <c r="F552" s="60"/>
      <c r="G552" s="97" t="e">
        <f t="shared" si="173"/>
        <v>#DIV/0!</v>
      </c>
      <c r="H552" s="56"/>
      <c r="I552" s="56"/>
      <c r="J552" s="56"/>
      <c r="R552" s="792"/>
      <c r="S552" s="792"/>
      <c r="T552" s="792"/>
      <c r="U552" s="792"/>
      <c r="V552" s="792"/>
      <c r="W552" s="792"/>
      <c r="X552" s="792"/>
      <c r="Y552" s="792"/>
      <c r="Z552" s="792"/>
      <c r="AA552" s="792"/>
      <c r="AB552" s="792"/>
      <c r="AC552" s="792"/>
      <c r="AD552" s="792"/>
      <c r="AE552" s="792"/>
      <c r="AF552" s="792"/>
      <c r="AG552" s="792"/>
      <c r="AH552" s="792"/>
      <c r="AI552" s="792">
        <f t="shared" si="177"/>
        <v>0</v>
      </c>
      <c r="AJ552" s="792">
        <f t="shared" si="178"/>
        <v>0</v>
      </c>
    </row>
    <row r="553" spans="1:36" ht="17.100000000000001" hidden="1" customHeight="1">
      <c r="A553" s="114"/>
      <c r="B553" s="1935"/>
      <c r="C553" s="1936"/>
      <c r="D553" s="1937"/>
      <c r="E553" s="75" t="s">
        <v>96</v>
      </c>
      <c r="F553" s="60"/>
      <c r="G553" s="97" t="e">
        <f t="shared" si="173"/>
        <v>#DIV/0!</v>
      </c>
      <c r="H553" s="56"/>
      <c r="I553" s="56"/>
      <c r="J553" s="56"/>
      <c r="R553" s="792"/>
      <c r="S553" s="792"/>
      <c r="T553" s="792"/>
      <c r="U553" s="792"/>
      <c r="V553" s="792"/>
      <c r="W553" s="792"/>
      <c r="X553" s="792"/>
      <c r="Y553" s="792"/>
      <c r="Z553" s="792"/>
      <c r="AA553" s="792"/>
      <c r="AB553" s="792"/>
      <c r="AC553" s="792"/>
      <c r="AD553" s="792"/>
      <c r="AE553" s="792"/>
      <c r="AF553" s="792"/>
      <c r="AG553" s="792"/>
      <c r="AH553" s="792"/>
      <c r="AI553" s="792">
        <f t="shared" si="177"/>
        <v>0</v>
      </c>
      <c r="AJ553" s="792">
        <f t="shared" si="178"/>
        <v>0</v>
      </c>
    </row>
    <row r="554" spans="1:36" ht="17.100000000000001" customHeight="1">
      <c r="A554" s="18" t="s">
        <v>993</v>
      </c>
      <c r="B554" s="1876" t="s">
        <v>967</v>
      </c>
      <c r="C554" s="1877"/>
      <c r="D554" s="1878"/>
      <c r="E554" s="1316" t="s">
        <v>117</v>
      </c>
      <c r="F554" s="1317" t="s">
        <v>117</v>
      </c>
      <c r="G554" s="1318" t="s">
        <v>117</v>
      </c>
      <c r="H554" s="26">
        <f>SUM(H555:H586)</f>
        <v>0</v>
      </c>
      <c r="I554" s="26">
        <f t="shared" ref="I554:J554" si="195">SUM(I555:I586)</f>
        <v>0</v>
      </c>
      <c r="J554" s="26">
        <f t="shared" si="195"/>
        <v>0</v>
      </c>
      <c r="R554" s="1451"/>
      <c r="S554" s="1452"/>
      <c r="T554" s="1452"/>
      <c r="U554" s="1452"/>
      <c r="V554" s="1452"/>
      <c r="W554" s="1452"/>
      <c r="X554" s="1452"/>
      <c r="Y554" s="1452"/>
      <c r="Z554" s="1452"/>
      <c r="AA554" s="1452"/>
      <c r="AB554" s="1452"/>
      <c r="AC554" s="1452"/>
      <c r="AD554" s="1452"/>
      <c r="AE554" s="1452"/>
      <c r="AF554" s="1452"/>
      <c r="AG554" s="1452"/>
      <c r="AH554" s="1452"/>
      <c r="AI554" s="1452"/>
      <c r="AJ554" s="1453"/>
    </row>
    <row r="555" spans="1:36" ht="17.100000000000001" customHeight="1" thickBot="1">
      <c r="A555" s="114"/>
      <c r="B555" s="1935"/>
      <c r="C555" s="1936"/>
      <c r="D555" s="1937"/>
      <c r="E555" s="75" t="s">
        <v>96</v>
      </c>
      <c r="F555" s="60"/>
      <c r="G555" s="97" t="e">
        <f t="shared" ref="G555" si="196">H555/F555</f>
        <v>#DIV/0!</v>
      </c>
      <c r="H555" s="56"/>
      <c r="I555" s="56"/>
      <c r="J555" s="56"/>
      <c r="R555" s="1451"/>
      <c r="S555" s="1452"/>
      <c r="T555" s="1452"/>
      <c r="U555" s="1452"/>
      <c r="V555" s="1452"/>
      <c r="W555" s="1452"/>
      <c r="X555" s="1452"/>
      <c r="Y555" s="1452"/>
      <c r="Z555" s="1452"/>
      <c r="AA555" s="1452"/>
      <c r="AB555" s="1452"/>
      <c r="AC555" s="1452"/>
      <c r="AD555" s="1452"/>
      <c r="AE555" s="1452"/>
      <c r="AF555" s="1452"/>
      <c r="AG555" s="1452"/>
      <c r="AH555" s="1452"/>
      <c r="AI555" s="1452"/>
      <c r="AJ555" s="1453"/>
    </row>
    <row r="556" spans="1:36" ht="17.100000000000001" hidden="1" customHeight="1">
      <c r="A556" s="114"/>
      <c r="B556" s="1935"/>
      <c r="C556" s="1936"/>
      <c r="D556" s="1937"/>
      <c r="E556" s="75" t="s">
        <v>96</v>
      </c>
      <c r="F556" s="60"/>
      <c r="G556" s="97" t="e">
        <f t="shared" ref="G556:G586" si="197">H556/F556</f>
        <v>#DIV/0!</v>
      </c>
      <c r="H556" s="56"/>
      <c r="I556" s="56"/>
      <c r="J556" s="56"/>
      <c r="R556" s="1451"/>
      <c r="S556" s="1452"/>
      <c r="T556" s="1452"/>
      <c r="U556" s="1452"/>
      <c r="V556" s="1452"/>
      <c r="W556" s="1452"/>
      <c r="X556" s="1452"/>
      <c r="Y556" s="1452"/>
      <c r="Z556" s="1452"/>
      <c r="AA556" s="1452"/>
      <c r="AB556" s="1452"/>
      <c r="AC556" s="1452"/>
      <c r="AD556" s="1452"/>
      <c r="AE556" s="1452"/>
      <c r="AF556" s="1452"/>
      <c r="AG556" s="1452"/>
      <c r="AH556" s="1452"/>
      <c r="AI556" s="1452"/>
      <c r="AJ556" s="1453"/>
    </row>
    <row r="557" spans="1:36" ht="17.100000000000001" hidden="1" customHeight="1">
      <c r="A557" s="114"/>
      <c r="B557" s="1935"/>
      <c r="C557" s="1936"/>
      <c r="D557" s="1937"/>
      <c r="E557" s="75" t="s">
        <v>96</v>
      </c>
      <c r="F557" s="60"/>
      <c r="G557" s="97" t="e">
        <f t="shared" si="197"/>
        <v>#DIV/0!</v>
      </c>
      <c r="H557" s="56"/>
      <c r="I557" s="56"/>
      <c r="J557" s="56"/>
      <c r="R557" s="1451"/>
      <c r="S557" s="1452"/>
      <c r="T557" s="1452"/>
      <c r="U557" s="1452"/>
      <c r="V557" s="1452"/>
      <c r="W557" s="1452"/>
      <c r="X557" s="1452"/>
      <c r="Y557" s="1452"/>
      <c r="Z557" s="1452"/>
      <c r="AA557" s="1452"/>
      <c r="AB557" s="1452"/>
      <c r="AC557" s="1452"/>
      <c r="AD557" s="1452"/>
      <c r="AE557" s="1452"/>
      <c r="AF557" s="1452"/>
      <c r="AG557" s="1452"/>
      <c r="AH557" s="1452"/>
      <c r="AI557" s="1452"/>
      <c r="AJ557" s="1453"/>
    </row>
    <row r="558" spans="1:36" ht="17.100000000000001" hidden="1" customHeight="1">
      <c r="A558" s="114"/>
      <c r="B558" s="1935"/>
      <c r="C558" s="1936"/>
      <c r="D558" s="1937"/>
      <c r="E558" s="75" t="s">
        <v>96</v>
      </c>
      <c r="F558" s="60"/>
      <c r="G558" s="97" t="e">
        <f t="shared" si="197"/>
        <v>#DIV/0!</v>
      </c>
      <c r="H558" s="56"/>
      <c r="I558" s="56"/>
      <c r="J558" s="56"/>
      <c r="R558" s="1451"/>
      <c r="S558" s="1452"/>
      <c r="T558" s="1452"/>
      <c r="U558" s="1452"/>
      <c r="V558" s="1452"/>
      <c r="W558" s="1452"/>
      <c r="X558" s="1452"/>
      <c r="Y558" s="1452"/>
      <c r="Z558" s="1452"/>
      <c r="AA558" s="1452"/>
      <c r="AB558" s="1452"/>
      <c r="AC558" s="1452"/>
      <c r="AD558" s="1452"/>
      <c r="AE558" s="1452"/>
      <c r="AF558" s="1452"/>
      <c r="AG558" s="1452"/>
      <c r="AH558" s="1452"/>
      <c r="AI558" s="1452"/>
      <c r="AJ558" s="1453"/>
    </row>
    <row r="559" spans="1:36" ht="17.100000000000001" hidden="1" customHeight="1">
      <c r="A559" s="114"/>
      <c r="B559" s="1935"/>
      <c r="C559" s="1936"/>
      <c r="D559" s="1937"/>
      <c r="E559" s="75" t="s">
        <v>96</v>
      </c>
      <c r="F559" s="60"/>
      <c r="G559" s="97" t="e">
        <f t="shared" si="197"/>
        <v>#DIV/0!</v>
      </c>
      <c r="H559" s="56"/>
      <c r="I559" s="56"/>
      <c r="J559" s="56"/>
      <c r="R559" s="1451"/>
      <c r="S559" s="1452"/>
      <c r="T559" s="1452"/>
      <c r="U559" s="1452"/>
      <c r="V559" s="1452"/>
      <c r="W559" s="1452"/>
      <c r="X559" s="1452"/>
      <c r="Y559" s="1452"/>
      <c r="Z559" s="1452"/>
      <c r="AA559" s="1452"/>
      <c r="AB559" s="1452"/>
      <c r="AC559" s="1452"/>
      <c r="AD559" s="1452"/>
      <c r="AE559" s="1452"/>
      <c r="AF559" s="1452"/>
      <c r="AG559" s="1452"/>
      <c r="AH559" s="1452"/>
      <c r="AI559" s="1452"/>
      <c r="AJ559" s="1453"/>
    </row>
    <row r="560" spans="1:36" ht="17.100000000000001" hidden="1" customHeight="1">
      <c r="A560" s="114"/>
      <c r="B560" s="1935"/>
      <c r="C560" s="1936"/>
      <c r="D560" s="1937"/>
      <c r="E560" s="75" t="s">
        <v>96</v>
      </c>
      <c r="F560" s="60"/>
      <c r="G560" s="97" t="e">
        <f t="shared" si="197"/>
        <v>#DIV/0!</v>
      </c>
      <c r="H560" s="56"/>
      <c r="I560" s="56"/>
      <c r="J560" s="56"/>
      <c r="R560" s="1451"/>
      <c r="S560" s="1452"/>
      <c r="T560" s="1452"/>
      <c r="U560" s="1452"/>
      <c r="V560" s="1452"/>
      <c r="W560" s="1452"/>
      <c r="X560" s="1452"/>
      <c r="Y560" s="1452"/>
      <c r="Z560" s="1452"/>
      <c r="AA560" s="1452"/>
      <c r="AB560" s="1452"/>
      <c r="AC560" s="1452"/>
      <c r="AD560" s="1452"/>
      <c r="AE560" s="1452"/>
      <c r="AF560" s="1452"/>
      <c r="AG560" s="1452"/>
      <c r="AH560" s="1452"/>
      <c r="AI560" s="1452"/>
      <c r="AJ560" s="1453"/>
    </row>
    <row r="561" spans="1:36" ht="17.100000000000001" hidden="1" customHeight="1">
      <c r="A561" s="114"/>
      <c r="B561" s="1935"/>
      <c r="C561" s="1936"/>
      <c r="D561" s="1937"/>
      <c r="E561" s="75" t="s">
        <v>96</v>
      </c>
      <c r="F561" s="60"/>
      <c r="G561" s="97" t="e">
        <f t="shared" si="197"/>
        <v>#DIV/0!</v>
      </c>
      <c r="H561" s="56"/>
      <c r="I561" s="56"/>
      <c r="J561" s="56"/>
      <c r="R561" s="1451"/>
      <c r="S561" s="1452"/>
      <c r="T561" s="1452"/>
      <c r="U561" s="1452"/>
      <c r="V561" s="1452"/>
      <c r="W561" s="1452"/>
      <c r="X561" s="1452"/>
      <c r="Y561" s="1452"/>
      <c r="Z561" s="1452"/>
      <c r="AA561" s="1452"/>
      <c r="AB561" s="1452"/>
      <c r="AC561" s="1452"/>
      <c r="AD561" s="1452"/>
      <c r="AE561" s="1452"/>
      <c r="AF561" s="1452"/>
      <c r="AG561" s="1452"/>
      <c r="AH561" s="1452"/>
      <c r="AI561" s="1452"/>
      <c r="AJ561" s="1453"/>
    </row>
    <row r="562" spans="1:36" ht="17.100000000000001" hidden="1" customHeight="1">
      <c r="A562" s="114"/>
      <c r="B562" s="1935"/>
      <c r="C562" s="1936"/>
      <c r="D562" s="1937"/>
      <c r="E562" s="75" t="s">
        <v>96</v>
      </c>
      <c r="F562" s="60"/>
      <c r="G562" s="97" t="e">
        <f t="shared" si="197"/>
        <v>#DIV/0!</v>
      </c>
      <c r="H562" s="56"/>
      <c r="I562" s="56"/>
      <c r="J562" s="56"/>
      <c r="R562" s="1451"/>
      <c r="S562" s="1452"/>
      <c r="T562" s="1452"/>
      <c r="U562" s="1452"/>
      <c r="V562" s="1452"/>
      <c r="W562" s="1452"/>
      <c r="X562" s="1452"/>
      <c r="Y562" s="1452"/>
      <c r="Z562" s="1452"/>
      <c r="AA562" s="1452"/>
      <c r="AB562" s="1452"/>
      <c r="AC562" s="1452"/>
      <c r="AD562" s="1452"/>
      <c r="AE562" s="1452"/>
      <c r="AF562" s="1452"/>
      <c r="AG562" s="1452"/>
      <c r="AH562" s="1452"/>
      <c r="AI562" s="1452"/>
      <c r="AJ562" s="1453"/>
    </row>
    <row r="563" spans="1:36" ht="17.100000000000001" hidden="1" customHeight="1">
      <c r="A563" s="114"/>
      <c r="B563" s="1935"/>
      <c r="C563" s="1936"/>
      <c r="D563" s="1937"/>
      <c r="E563" s="75" t="s">
        <v>96</v>
      </c>
      <c r="F563" s="60"/>
      <c r="G563" s="97" t="e">
        <f t="shared" si="197"/>
        <v>#DIV/0!</v>
      </c>
      <c r="H563" s="56"/>
      <c r="I563" s="56"/>
      <c r="J563" s="56"/>
      <c r="R563" s="1451"/>
      <c r="S563" s="1452"/>
      <c r="T563" s="1452"/>
      <c r="U563" s="1452"/>
      <c r="V563" s="1452"/>
      <c r="W563" s="1452"/>
      <c r="X563" s="1452"/>
      <c r="Y563" s="1452"/>
      <c r="Z563" s="1452"/>
      <c r="AA563" s="1452"/>
      <c r="AB563" s="1452"/>
      <c r="AC563" s="1452"/>
      <c r="AD563" s="1452"/>
      <c r="AE563" s="1452"/>
      <c r="AF563" s="1452"/>
      <c r="AG563" s="1452"/>
      <c r="AH563" s="1452"/>
      <c r="AI563" s="1452"/>
      <c r="AJ563" s="1453"/>
    </row>
    <row r="564" spans="1:36" ht="17.100000000000001" hidden="1" customHeight="1">
      <c r="A564" s="114"/>
      <c r="B564" s="1935"/>
      <c r="C564" s="1936"/>
      <c r="D564" s="1937"/>
      <c r="E564" s="75" t="s">
        <v>96</v>
      </c>
      <c r="F564" s="60"/>
      <c r="G564" s="97" t="e">
        <f t="shared" si="197"/>
        <v>#DIV/0!</v>
      </c>
      <c r="H564" s="56"/>
      <c r="I564" s="56"/>
      <c r="J564" s="56"/>
      <c r="R564" s="1451"/>
      <c r="S564" s="1452"/>
      <c r="T564" s="1452"/>
      <c r="U564" s="1452"/>
      <c r="V564" s="1452"/>
      <c r="W564" s="1452"/>
      <c r="X564" s="1452"/>
      <c r="Y564" s="1452"/>
      <c r="Z564" s="1452"/>
      <c r="AA564" s="1452"/>
      <c r="AB564" s="1452"/>
      <c r="AC564" s="1452"/>
      <c r="AD564" s="1452"/>
      <c r="AE564" s="1452"/>
      <c r="AF564" s="1452"/>
      <c r="AG564" s="1452"/>
      <c r="AH564" s="1452"/>
      <c r="AI564" s="1452"/>
      <c r="AJ564" s="1453"/>
    </row>
    <row r="565" spans="1:36" ht="17.100000000000001" hidden="1" customHeight="1">
      <c r="A565" s="114"/>
      <c r="B565" s="1935"/>
      <c r="C565" s="1936"/>
      <c r="D565" s="1937"/>
      <c r="E565" s="75" t="s">
        <v>96</v>
      </c>
      <c r="F565" s="60"/>
      <c r="G565" s="97" t="e">
        <f t="shared" si="197"/>
        <v>#DIV/0!</v>
      </c>
      <c r="H565" s="56"/>
      <c r="I565" s="56"/>
      <c r="J565" s="56"/>
      <c r="R565" s="1451"/>
      <c r="S565" s="1452"/>
      <c r="T565" s="1452"/>
      <c r="U565" s="1452"/>
      <c r="V565" s="1452"/>
      <c r="W565" s="1452"/>
      <c r="X565" s="1452"/>
      <c r="Y565" s="1452"/>
      <c r="Z565" s="1452"/>
      <c r="AA565" s="1452"/>
      <c r="AB565" s="1452"/>
      <c r="AC565" s="1452"/>
      <c r="AD565" s="1452"/>
      <c r="AE565" s="1452"/>
      <c r="AF565" s="1452"/>
      <c r="AG565" s="1452"/>
      <c r="AH565" s="1452"/>
      <c r="AI565" s="1452"/>
      <c r="AJ565" s="1453"/>
    </row>
    <row r="566" spans="1:36" ht="17.100000000000001" hidden="1" customHeight="1">
      <c r="A566" s="114"/>
      <c r="B566" s="1935"/>
      <c r="C566" s="1936"/>
      <c r="D566" s="1937"/>
      <c r="E566" s="75" t="s">
        <v>96</v>
      </c>
      <c r="F566" s="60"/>
      <c r="G566" s="97" t="e">
        <f t="shared" si="197"/>
        <v>#DIV/0!</v>
      </c>
      <c r="H566" s="56"/>
      <c r="I566" s="56"/>
      <c r="J566" s="56"/>
      <c r="R566" s="1451"/>
      <c r="S566" s="1452"/>
      <c r="T566" s="1452"/>
      <c r="U566" s="1452"/>
      <c r="V566" s="1452"/>
      <c r="W566" s="1452"/>
      <c r="X566" s="1452"/>
      <c r="Y566" s="1452"/>
      <c r="Z566" s="1452"/>
      <c r="AA566" s="1452"/>
      <c r="AB566" s="1452"/>
      <c r="AC566" s="1452"/>
      <c r="AD566" s="1452"/>
      <c r="AE566" s="1452"/>
      <c r="AF566" s="1452"/>
      <c r="AG566" s="1452"/>
      <c r="AH566" s="1452"/>
      <c r="AI566" s="1452"/>
      <c r="AJ566" s="1453"/>
    </row>
    <row r="567" spans="1:36" ht="17.100000000000001" hidden="1" customHeight="1">
      <c r="A567" s="114"/>
      <c r="B567" s="1935"/>
      <c r="C567" s="1936"/>
      <c r="D567" s="1937"/>
      <c r="E567" s="75" t="s">
        <v>96</v>
      </c>
      <c r="F567" s="60"/>
      <c r="G567" s="97" t="e">
        <f t="shared" si="197"/>
        <v>#DIV/0!</v>
      </c>
      <c r="H567" s="56"/>
      <c r="I567" s="56"/>
      <c r="J567" s="56"/>
      <c r="R567" s="1451"/>
      <c r="S567" s="1452"/>
      <c r="T567" s="1452"/>
      <c r="U567" s="1452"/>
      <c r="V567" s="1452"/>
      <c r="W567" s="1452"/>
      <c r="X567" s="1452"/>
      <c r="Y567" s="1452"/>
      <c r="Z567" s="1452"/>
      <c r="AA567" s="1452"/>
      <c r="AB567" s="1452"/>
      <c r="AC567" s="1452"/>
      <c r="AD567" s="1452"/>
      <c r="AE567" s="1452"/>
      <c r="AF567" s="1452"/>
      <c r="AG567" s="1452"/>
      <c r="AH567" s="1452"/>
      <c r="AI567" s="1452"/>
      <c r="AJ567" s="1453"/>
    </row>
    <row r="568" spans="1:36" ht="17.100000000000001" hidden="1" customHeight="1">
      <c r="A568" s="114"/>
      <c r="B568" s="1935"/>
      <c r="C568" s="1936"/>
      <c r="D568" s="1937"/>
      <c r="E568" s="75" t="s">
        <v>96</v>
      </c>
      <c r="F568" s="60"/>
      <c r="G568" s="97" t="e">
        <f t="shared" si="197"/>
        <v>#DIV/0!</v>
      </c>
      <c r="H568" s="56"/>
      <c r="I568" s="56"/>
      <c r="J568" s="56"/>
      <c r="R568" s="1451"/>
      <c r="S568" s="1452"/>
      <c r="T568" s="1452"/>
      <c r="U568" s="1452"/>
      <c r="V568" s="1452"/>
      <c r="W568" s="1452"/>
      <c r="X568" s="1452"/>
      <c r="Y568" s="1452"/>
      <c r="Z568" s="1452"/>
      <c r="AA568" s="1452"/>
      <c r="AB568" s="1452"/>
      <c r="AC568" s="1452"/>
      <c r="AD568" s="1452"/>
      <c r="AE568" s="1452"/>
      <c r="AF568" s="1452"/>
      <c r="AG568" s="1452"/>
      <c r="AH568" s="1452"/>
      <c r="AI568" s="1452"/>
      <c r="AJ568" s="1453"/>
    </row>
    <row r="569" spans="1:36" ht="17.100000000000001" hidden="1" customHeight="1">
      <c r="A569" s="114"/>
      <c r="B569" s="1935"/>
      <c r="C569" s="1936"/>
      <c r="D569" s="1937"/>
      <c r="E569" s="75" t="s">
        <v>96</v>
      </c>
      <c r="F569" s="60"/>
      <c r="G569" s="97" t="e">
        <f t="shared" si="197"/>
        <v>#DIV/0!</v>
      </c>
      <c r="H569" s="56"/>
      <c r="I569" s="56"/>
      <c r="J569" s="56"/>
      <c r="R569" s="1451"/>
      <c r="S569" s="1452"/>
      <c r="T569" s="1452"/>
      <c r="U569" s="1452"/>
      <c r="V569" s="1452"/>
      <c r="W569" s="1452"/>
      <c r="X569" s="1452"/>
      <c r="Y569" s="1452"/>
      <c r="Z569" s="1452"/>
      <c r="AA569" s="1452"/>
      <c r="AB569" s="1452"/>
      <c r="AC569" s="1452"/>
      <c r="AD569" s="1452"/>
      <c r="AE569" s="1452"/>
      <c r="AF569" s="1452"/>
      <c r="AG569" s="1452"/>
      <c r="AH569" s="1452"/>
      <c r="AI569" s="1452"/>
      <c r="AJ569" s="1453"/>
    </row>
    <row r="570" spans="1:36" ht="17.100000000000001" hidden="1" customHeight="1">
      <c r="A570" s="114"/>
      <c r="B570" s="1935"/>
      <c r="C570" s="1936"/>
      <c r="D570" s="1937"/>
      <c r="E570" s="75" t="s">
        <v>96</v>
      </c>
      <c r="F570" s="60"/>
      <c r="G570" s="97" t="e">
        <f t="shared" si="197"/>
        <v>#DIV/0!</v>
      </c>
      <c r="H570" s="56"/>
      <c r="I570" s="56"/>
      <c r="J570" s="56"/>
      <c r="R570" s="1451"/>
      <c r="S570" s="1452"/>
      <c r="T570" s="1452"/>
      <c r="U570" s="1452"/>
      <c r="V570" s="1452"/>
      <c r="W570" s="1452"/>
      <c r="X570" s="1452"/>
      <c r="Y570" s="1452"/>
      <c r="Z570" s="1452"/>
      <c r="AA570" s="1452"/>
      <c r="AB570" s="1452"/>
      <c r="AC570" s="1452"/>
      <c r="AD570" s="1452"/>
      <c r="AE570" s="1452"/>
      <c r="AF570" s="1452"/>
      <c r="AG570" s="1452"/>
      <c r="AH570" s="1452"/>
      <c r="AI570" s="1452"/>
      <c r="AJ570" s="1453"/>
    </row>
    <row r="571" spans="1:36" ht="17.100000000000001" hidden="1" customHeight="1">
      <c r="A571" s="114"/>
      <c r="B571" s="1935"/>
      <c r="C571" s="1936"/>
      <c r="D571" s="1937"/>
      <c r="E571" s="75" t="s">
        <v>96</v>
      </c>
      <c r="F571" s="60"/>
      <c r="G571" s="97" t="e">
        <f t="shared" si="197"/>
        <v>#DIV/0!</v>
      </c>
      <c r="H571" s="56"/>
      <c r="I571" s="56"/>
      <c r="J571" s="56"/>
      <c r="R571" s="1451"/>
      <c r="S571" s="1452"/>
      <c r="T571" s="1452"/>
      <c r="U571" s="1452"/>
      <c r="V571" s="1452"/>
      <c r="W571" s="1452"/>
      <c r="X571" s="1452"/>
      <c r="Y571" s="1452"/>
      <c r="Z571" s="1452"/>
      <c r="AA571" s="1452"/>
      <c r="AB571" s="1452"/>
      <c r="AC571" s="1452"/>
      <c r="AD571" s="1452"/>
      <c r="AE571" s="1452"/>
      <c r="AF571" s="1452"/>
      <c r="AG571" s="1452"/>
      <c r="AH571" s="1452"/>
      <c r="AI571" s="1452"/>
      <c r="AJ571" s="1453"/>
    </row>
    <row r="572" spans="1:36" ht="17.100000000000001" hidden="1" customHeight="1">
      <c r="A572" s="114"/>
      <c r="B572" s="1935"/>
      <c r="C572" s="1936"/>
      <c r="D572" s="1937"/>
      <c r="E572" s="75" t="s">
        <v>96</v>
      </c>
      <c r="F572" s="60"/>
      <c r="G572" s="97" t="e">
        <f t="shared" si="197"/>
        <v>#DIV/0!</v>
      </c>
      <c r="H572" s="56"/>
      <c r="I572" s="56"/>
      <c r="J572" s="56"/>
      <c r="R572" s="1451"/>
      <c r="S572" s="1452"/>
      <c r="T572" s="1452"/>
      <c r="U572" s="1452"/>
      <c r="V572" s="1452"/>
      <c r="W572" s="1452"/>
      <c r="X572" s="1452"/>
      <c r="Y572" s="1452"/>
      <c r="Z572" s="1452"/>
      <c r="AA572" s="1452"/>
      <c r="AB572" s="1452"/>
      <c r="AC572" s="1452"/>
      <c r="AD572" s="1452"/>
      <c r="AE572" s="1452"/>
      <c r="AF572" s="1452"/>
      <c r="AG572" s="1452"/>
      <c r="AH572" s="1452"/>
      <c r="AI572" s="1452"/>
      <c r="AJ572" s="1453"/>
    </row>
    <row r="573" spans="1:36" ht="17.100000000000001" hidden="1" customHeight="1">
      <c r="A573" s="114"/>
      <c r="B573" s="1935"/>
      <c r="C573" s="1936"/>
      <c r="D573" s="1937"/>
      <c r="E573" s="75" t="s">
        <v>96</v>
      </c>
      <c r="F573" s="60"/>
      <c r="G573" s="97" t="e">
        <f t="shared" si="197"/>
        <v>#DIV/0!</v>
      </c>
      <c r="H573" s="56"/>
      <c r="I573" s="56"/>
      <c r="J573" s="56"/>
      <c r="R573" s="1451"/>
      <c r="S573" s="1452"/>
      <c r="T573" s="1452"/>
      <c r="U573" s="1452"/>
      <c r="V573" s="1452"/>
      <c r="W573" s="1452"/>
      <c r="X573" s="1452"/>
      <c r="Y573" s="1452"/>
      <c r="Z573" s="1452"/>
      <c r="AA573" s="1452"/>
      <c r="AB573" s="1452"/>
      <c r="AC573" s="1452"/>
      <c r="AD573" s="1452"/>
      <c r="AE573" s="1452"/>
      <c r="AF573" s="1452"/>
      <c r="AG573" s="1452"/>
      <c r="AH573" s="1452"/>
      <c r="AI573" s="1452"/>
      <c r="AJ573" s="1453"/>
    </row>
    <row r="574" spans="1:36" ht="17.100000000000001" hidden="1" customHeight="1">
      <c r="A574" s="114"/>
      <c r="B574" s="1935"/>
      <c r="C574" s="1936"/>
      <c r="D574" s="1937"/>
      <c r="E574" s="75" t="s">
        <v>96</v>
      </c>
      <c r="F574" s="60"/>
      <c r="G574" s="97" t="e">
        <f t="shared" si="197"/>
        <v>#DIV/0!</v>
      </c>
      <c r="H574" s="56"/>
      <c r="I574" s="56"/>
      <c r="J574" s="56"/>
      <c r="R574" s="1451"/>
      <c r="S574" s="1452"/>
      <c r="T574" s="1452"/>
      <c r="U574" s="1452"/>
      <c r="V574" s="1452"/>
      <c r="W574" s="1452"/>
      <c r="X574" s="1452"/>
      <c r="Y574" s="1452"/>
      <c r="Z574" s="1452"/>
      <c r="AA574" s="1452"/>
      <c r="AB574" s="1452"/>
      <c r="AC574" s="1452"/>
      <c r="AD574" s="1452"/>
      <c r="AE574" s="1452"/>
      <c r="AF574" s="1452"/>
      <c r="AG574" s="1452"/>
      <c r="AH574" s="1452"/>
      <c r="AI574" s="1452"/>
      <c r="AJ574" s="1453"/>
    </row>
    <row r="575" spans="1:36" ht="17.100000000000001" hidden="1" customHeight="1">
      <c r="A575" s="114"/>
      <c r="B575" s="1935"/>
      <c r="C575" s="1936"/>
      <c r="D575" s="1937"/>
      <c r="E575" s="75" t="s">
        <v>96</v>
      </c>
      <c r="F575" s="60"/>
      <c r="G575" s="97" t="e">
        <f t="shared" si="197"/>
        <v>#DIV/0!</v>
      </c>
      <c r="H575" s="56"/>
      <c r="I575" s="56"/>
      <c r="J575" s="56"/>
      <c r="R575" s="1451"/>
      <c r="S575" s="1452"/>
      <c r="T575" s="1452"/>
      <c r="U575" s="1452"/>
      <c r="V575" s="1452"/>
      <c r="W575" s="1452"/>
      <c r="X575" s="1452"/>
      <c r="Y575" s="1452"/>
      <c r="Z575" s="1452"/>
      <c r="AA575" s="1452"/>
      <c r="AB575" s="1452"/>
      <c r="AC575" s="1452"/>
      <c r="AD575" s="1452"/>
      <c r="AE575" s="1452"/>
      <c r="AF575" s="1452"/>
      <c r="AG575" s="1452"/>
      <c r="AH575" s="1452"/>
      <c r="AI575" s="1452"/>
      <c r="AJ575" s="1453"/>
    </row>
    <row r="576" spans="1:36" ht="17.100000000000001" hidden="1" customHeight="1">
      <c r="A576" s="114"/>
      <c r="B576" s="1935"/>
      <c r="C576" s="1936"/>
      <c r="D576" s="1937"/>
      <c r="E576" s="75" t="s">
        <v>96</v>
      </c>
      <c r="F576" s="60"/>
      <c r="G576" s="97" t="e">
        <f t="shared" si="197"/>
        <v>#DIV/0!</v>
      </c>
      <c r="H576" s="56"/>
      <c r="I576" s="56"/>
      <c r="J576" s="56"/>
      <c r="R576" s="1451"/>
      <c r="S576" s="1452"/>
      <c r="T576" s="1452"/>
      <c r="U576" s="1452"/>
      <c r="V576" s="1452"/>
      <c r="W576" s="1452"/>
      <c r="X576" s="1452"/>
      <c r="Y576" s="1452"/>
      <c r="Z576" s="1452"/>
      <c r="AA576" s="1452"/>
      <c r="AB576" s="1452"/>
      <c r="AC576" s="1452"/>
      <c r="AD576" s="1452"/>
      <c r="AE576" s="1452"/>
      <c r="AF576" s="1452"/>
      <c r="AG576" s="1452"/>
      <c r="AH576" s="1452"/>
      <c r="AI576" s="1452"/>
      <c r="AJ576" s="1453"/>
    </row>
    <row r="577" spans="1:36" ht="17.100000000000001" hidden="1" customHeight="1">
      <c r="A577" s="114"/>
      <c r="B577" s="1935"/>
      <c r="C577" s="1936"/>
      <c r="D577" s="1937"/>
      <c r="E577" s="75" t="s">
        <v>96</v>
      </c>
      <c r="F577" s="60"/>
      <c r="G577" s="97" t="e">
        <f t="shared" si="197"/>
        <v>#DIV/0!</v>
      </c>
      <c r="H577" s="56"/>
      <c r="I577" s="56"/>
      <c r="J577" s="56"/>
      <c r="R577" s="1451"/>
      <c r="S577" s="1452"/>
      <c r="T577" s="1452"/>
      <c r="U577" s="1452"/>
      <c r="V577" s="1452"/>
      <c r="W577" s="1452"/>
      <c r="X577" s="1452"/>
      <c r="Y577" s="1452"/>
      <c r="Z577" s="1452"/>
      <c r="AA577" s="1452"/>
      <c r="AB577" s="1452"/>
      <c r="AC577" s="1452"/>
      <c r="AD577" s="1452"/>
      <c r="AE577" s="1452"/>
      <c r="AF577" s="1452"/>
      <c r="AG577" s="1452"/>
      <c r="AH577" s="1452"/>
      <c r="AI577" s="1452"/>
      <c r="AJ577" s="1453"/>
    </row>
    <row r="578" spans="1:36" ht="17.100000000000001" hidden="1" customHeight="1">
      <c r="A578" s="114"/>
      <c r="B578" s="1935"/>
      <c r="C578" s="1936"/>
      <c r="D578" s="1937"/>
      <c r="E578" s="75" t="s">
        <v>96</v>
      </c>
      <c r="F578" s="60"/>
      <c r="G578" s="97" t="e">
        <f t="shared" si="197"/>
        <v>#DIV/0!</v>
      </c>
      <c r="H578" s="56"/>
      <c r="I578" s="56"/>
      <c r="J578" s="56"/>
      <c r="R578" s="1451"/>
      <c r="S578" s="1452"/>
      <c r="T578" s="1452"/>
      <c r="U578" s="1452"/>
      <c r="V578" s="1452"/>
      <c r="W578" s="1452"/>
      <c r="X578" s="1452"/>
      <c r="Y578" s="1452"/>
      <c r="Z578" s="1452"/>
      <c r="AA578" s="1452"/>
      <c r="AB578" s="1452"/>
      <c r="AC578" s="1452"/>
      <c r="AD578" s="1452"/>
      <c r="AE578" s="1452"/>
      <c r="AF578" s="1452"/>
      <c r="AG578" s="1452"/>
      <c r="AH578" s="1452"/>
      <c r="AI578" s="1452"/>
      <c r="AJ578" s="1453"/>
    </row>
    <row r="579" spans="1:36" ht="17.100000000000001" hidden="1" customHeight="1">
      <c r="A579" s="114"/>
      <c r="B579" s="1935"/>
      <c r="C579" s="1936"/>
      <c r="D579" s="1937"/>
      <c r="E579" s="75" t="s">
        <v>96</v>
      </c>
      <c r="F579" s="60"/>
      <c r="G579" s="97" t="e">
        <f t="shared" si="197"/>
        <v>#DIV/0!</v>
      </c>
      <c r="H579" s="56"/>
      <c r="I579" s="56"/>
      <c r="J579" s="56"/>
      <c r="R579" s="1451"/>
      <c r="S579" s="1452"/>
      <c r="T579" s="1452"/>
      <c r="U579" s="1452"/>
      <c r="V579" s="1452"/>
      <c r="W579" s="1452"/>
      <c r="X579" s="1452"/>
      <c r="Y579" s="1452"/>
      <c r="Z579" s="1452"/>
      <c r="AA579" s="1452"/>
      <c r="AB579" s="1452"/>
      <c r="AC579" s="1452"/>
      <c r="AD579" s="1452"/>
      <c r="AE579" s="1452"/>
      <c r="AF579" s="1452"/>
      <c r="AG579" s="1452"/>
      <c r="AH579" s="1452"/>
      <c r="AI579" s="1452"/>
      <c r="AJ579" s="1453"/>
    </row>
    <row r="580" spans="1:36" ht="17.100000000000001" hidden="1" customHeight="1">
      <c r="A580" s="114"/>
      <c r="B580" s="1935"/>
      <c r="C580" s="1936"/>
      <c r="D580" s="1937"/>
      <c r="E580" s="75" t="s">
        <v>96</v>
      </c>
      <c r="F580" s="60"/>
      <c r="G580" s="97" t="e">
        <f t="shared" si="197"/>
        <v>#DIV/0!</v>
      </c>
      <c r="H580" s="56"/>
      <c r="I580" s="56"/>
      <c r="J580" s="56"/>
      <c r="R580" s="1451"/>
      <c r="S580" s="1452"/>
      <c r="T580" s="1452"/>
      <c r="U580" s="1452"/>
      <c r="V580" s="1452"/>
      <c r="W580" s="1452"/>
      <c r="X580" s="1452"/>
      <c r="Y580" s="1452"/>
      <c r="Z580" s="1452"/>
      <c r="AA580" s="1452"/>
      <c r="AB580" s="1452"/>
      <c r="AC580" s="1452"/>
      <c r="AD580" s="1452"/>
      <c r="AE580" s="1452"/>
      <c r="AF580" s="1452"/>
      <c r="AG580" s="1452"/>
      <c r="AH580" s="1452"/>
      <c r="AI580" s="1452"/>
      <c r="AJ580" s="1453"/>
    </row>
    <row r="581" spans="1:36" ht="17.100000000000001" hidden="1" customHeight="1">
      <c r="A581" s="114"/>
      <c r="B581" s="1935"/>
      <c r="C581" s="1936"/>
      <c r="D581" s="1937"/>
      <c r="E581" s="75" t="s">
        <v>96</v>
      </c>
      <c r="F581" s="60"/>
      <c r="G581" s="97" t="e">
        <f t="shared" si="197"/>
        <v>#DIV/0!</v>
      </c>
      <c r="H581" s="56"/>
      <c r="I581" s="56"/>
      <c r="J581" s="56"/>
      <c r="R581" s="1451"/>
      <c r="S581" s="1452"/>
      <c r="T581" s="1452"/>
      <c r="U581" s="1452"/>
      <c r="V581" s="1452"/>
      <c r="W581" s="1452"/>
      <c r="X581" s="1452"/>
      <c r="Y581" s="1452"/>
      <c r="Z581" s="1452"/>
      <c r="AA581" s="1452"/>
      <c r="AB581" s="1452"/>
      <c r="AC581" s="1452"/>
      <c r="AD581" s="1452"/>
      <c r="AE581" s="1452"/>
      <c r="AF581" s="1452"/>
      <c r="AG581" s="1452"/>
      <c r="AH581" s="1452"/>
      <c r="AI581" s="1452"/>
      <c r="AJ581" s="1453"/>
    </row>
    <row r="582" spans="1:36" ht="17.100000000000001" hidden="1" customHeight="1">
      <c r="A582" s="114"/>
      <c r="B582" s="1935"/>
      <c r="C582" s="1936"/>
      <c r="D582" s="1937"/>
      <c r="E582" s="75" t="s">
        <v>96</v>
      </c>
      <c r="F582" s="60"/>
      <c r="G582" s="97" t="e">
        <f t="shared" si="197"/>
        <v>#DIV/0!</v>
      </c>
      <c r="H582" s="56"/>
      <c r="I582" s="56"/>
      <c r="J582" s="56"/>
      <c r="R582" s="1451"/>
      <c r="S582" s="1452"/>
      <c r="T582" s="1452"/>
      <c r="U582" s="1452"/>
      <c r="V582" s="1452"/>
      <c r="W582" s="1452"/>
      <c r="X582" s="1452"/>
      <c r="Y582" s="1452"/>
      <c r="Z582" s="1452"/>
      <c r="AA582" s="1452"/>
      <c r="AB582" s="1452"/>
      <c r="AC582" s="1452"/>
      <c r="AD582" s="1452"/>
      <c r="AE582" s="1452"/>
      <c r="AF582" s="1452"/>
      <c r="AG582" s="1452"/>
      <c r="AH582" s="1452"/>
      <c r="AI582" s="1452"/>
      <c r="AJ582" s="1453"/>
    </row>
    <row r="583" spans="1:36" ht="17.100000000000001" hidden="1" customHeight="1">
      <c r="A583" s="114"/>
      <c r="B583" s="1935"/>
      <c r="C583" s="1936"/>
      <c r="D583" s="1937"/>
      <c r="E583" s="75" t="s">
        <v>96</v>
      </c>
      <c r="F583" s="60"/>
      <c r="G583" s="97" t="e">
        <f t="shared" si="197"/>
        <v>#DIV/0!</v>
      </c>
      <c r="H583" s="56"/>
      <c r="I583" s="56"/>
      <c r="J583" s="56"/>
      <c r="R583" s="1451"/>
      <c r="S583" s="1452"/>
      <c r="T583" s="1452"/>
      <c r="U583" s="1452"/>
      <c r="V583" s="1452"/>
      <c r="W583" s="1452"/>
      <c r="X583" s="1452"/>
      <c r="Y583" s="1452"/>
      <c r="Z583" s="1452"/>
      <c r="AA583" s="1452"/>
      <c r="AB583" s="1452"/>
      <c r="AC583" s="1452"/>
      <c r="AD583" s="1452"/>
      <c r="AE583" s="1452"/>
      <c r="AF583" s="1452"/>
      <c r="AG583" s="1452"/>
      <c r="AH583" s="1452"/>
      <c r="AI583" s="1452"/>
      <c r="AJ583" s="1453"/>
    </row>
    <row r="584" spans="1:36" ht="17.100000000000001" hidden="1" customHeight="1">
      <c r="A584" s="114"/>
      <c r="B584" s="1935"/>
      <c r="C584" s="1936"/>
      <c r="D584" s="1937"/>
      <c r="E584" s="75" t="s">
        <v>96</v>
      </c>
      <c r="F584" s="60"/>
      <c r="G584" s="97" t="e">
        <f t="shared" si="197"/>
        <v>#DIV/0!</v>
      </c>
      <c r="H584" s="56"/>
      <c r="I584" s="56"/>
      <c r="J584" s="56"/>
      <c r="R584" s="1451"/>
      <c r="S584" s="1452"/>
      <c r="T584" s="1452"/>
      <c r="U584" s="1452"/>
      <c r="V584" s="1452"/>
      <c r="W584" s="1452"/>
      <c r="X584" s="1452"/>
      <c r="Y584" s="1452"/>
      <c r="Z584" s="1452"/>
      <c r="AA584" s="1452"/>
      <c r="AB584" s="1452"/>
      <c r="AC584" s="1452"/>
      <c r="AD584" s="1452"/>
      <c r="AE584" s="1452"/>
      <c r="AF584" s="1452"/>
      <c r="AG584" s="1452"/>
      <c r="AH584" s="1452"/>
      <c r="AI584" s="1452"/>
      <c r="AJ584" s="1453"/>
    </row>
    <row r="585" spans="1:36" ht="17.100000000000001" hidden="1" customHeight="1">
      <c r="A585" s="114"/>
      <c r="B585" s="1935"/>
      <c r="C585" s="1936"/>
      <c r="D585" s="1937"/>
      <c r="E585" s="75" t="s">
        <v>96</v>
      </c>
      <c r="F585" s="60"/>
      <c r="G585" s="97" t="e">
        <f t="shared" si="197"/>
        <v>#DIV/0!</v>
      </c>
      <c r="H585" s="56"/>
      <c r="I585" s="56"/>
      <c r="J585" s="56"/>
      <c r="R585" s="1451"/>
      <c r="S585" s="1452"/>
      <c r="T585" s="1452"/>
      <c r="U585" s="1452"/>
      <c r="V585" s="1452"/>
      <c r="W585" s="1452"/>
      <c r="X585" s="1452"/>
      <c r="Y585" s="1452"/>
      <c r="Z585" s="1452"/>
      <c r="AA585" s="1452"/>
      <c r="AB585" s="1452"/>
      <c r="AC585" s="1452"/>
      <c r="AD585" s="1452"/>
      <c r="AE585" s="1452"/>
      <c r="AF585" s="1452"/>
      <c r="AG585" s="1452"/>
      <c r="AH585" s="1452"/>
      <c r="AI585" s="1452"/>
      <c r="AJ585" s="1453"/>
    </row>
    <row r="586" spans="1:36" ht="17.100000000000001" hidden="1" customHeight="1" thickBot="1">
      <c r="A586" s="114"/>
      <c r="B586" s="1935"/>
      <c r="C586" s="1936"/>
      <c r="D586" s="1937"/>
      <c r="E586" s="75" t="s">
        <v>96</v>
      </c>
      <c r="F586" s="60"/>
      <c r="G586" s="97" t="e">
        <f t="shared" si="197"/>
        <v>#DIV/0!</v>
      </c>
      <c r="H586" s="56"/>
      <c r="I586" s="56"/>
      <c r="J586" s="56"/>
      <c r="R586" s="1451"/>
      <c r="S586" s="1452"/>
      <c r="T586" s="1452"/>
      <c r="U586" s="1452"/>
      <c r="V586" s="1452"/>
      <c r="W586" s="1452"/>
      <c r="X586" s="1452"/>
      <c r="Y586" s="1452"/>
      <c r="Z586" s="1452"/>
      <c r="AA586" s="1452"/>
      <c r="AB586" s="1452"/>
      <c r="AC586" s="1452"/>
      <c r="AD586" s="1452"/>
      <c r="AE586" s="1452"/>
      <c r="AF586" s="1452"/>
      <c r="AG586" s="1452"/>
      <c r="AH586" s="1452"/>
      <c r="AI586" s="1452"/>
      <c r="AJ586" s="1453"/>
    </row>
    <row r="587" spans="1:36" ht="17.100000000000001" customHeight="1" thickBot="1">
      <c r="A587" s="138"/>
      <c r="B587" s="1706" t="s">
        <v>292</v>
      </c>
      <c r="C587" s="1707"/>
      <c r="D587" s="1708"/>
      <c r="E587" s="139" t="s">
        <v>117</v>
      </c>
      <c r="F587" s="140" t="s">
        <v>117</v>
      </c>
      <c r="G587" s="141" t="s">
        <v>117</v>
      </c>
      <c r="H587" s="142">
        <f>H506+H515+H534+H554</f>
        <v>12925</v>
      </c>
      <c r="I587" s="142">
        <f t="shared" ref="I587:J587" si="198">I506+I515+I534+I554</f>
        <v>0</v>
      </c>
      <c r="J587" s="142">
        <f t="shared" si="198"/>
        <v>0</v>
      </c>
      <c r="R587" s="795"/>
      <c r="S587" s="796"/>
      <c r="T587" s="796">
        <f>SUM(T505:T553)</f>
        <v>0</v>
      </c>
      <c r="U587" s="796">
        <f t="shared" ref="U587:AH587" si="199">SUM(U505:U553)</f>
        <v>0</v>
      </c>
      <c r="V587" s="796">
        <f t="shared" si="199"/>
        <v>0</v>
      </c>
      <c r="W587" s="796">
        <f t="shared" si="199"/>
        <v>0</v>
      </c>
      <c r="X587" s="796">
        <f t="shared" si="199"/>
        <v>0</v>
      </c>
      <c r="Y587" s="796">
        <f t="shared" si="199"/>
        <v>0</v>
      </c>
      <c r="Z587" s="796">
        <f t="shared" si="199"/>
        <v>0</v>
      </c>
      <c r="AA587" s="796">
        <f t="shared" si="199"/>
        <v>0</v>
      </c>
      <c r="AB587" s="796">
        <f t="shared" si="199"/>
        <v>0</v>
      </c>
      <c r="AC587" s="796">
        <f t="shared" si="199"/>
        <v>0</v>
      </c>
      <c r="AD587" s="796">
        <f t="shared" si="199"/>
        <v>0</v>
      </c>
      <c r="AE587" s="796">
        <f t="shared" si="199"/>
        <v>0</v>
      </c>
      <c r="AF587" s="796">
        <f t="shared" si="199"/>
        <v>0</v>
      </c>
      <c r="AG587" s="796">
        <f t="shared" si="199"/>
        <v>0</v>
      </c>
      <c r="AH587" s="796">
        <f t="shared" si="199"/>
        <v>0</v>
      </c>
      <c r="AI587" s="796">
        <f>SUM(T587:AH587)</f>
        <v>0</v>
      </c>
      <c r="AJ587" s="797">
        <f>H587-AI587</f>
        <v>12925</v>
      </c>
    </row>
    <row r="588" spans="1:36" ht="20.399999999999999" customHeight="1" thickBot="1">
      <c r="A588" s="1770" t="s">
        <v>70</v>
      </c>
      <c r="B588" s="1771"/>
      <c r="C588" s="1771"/>
      <c r="D588" s="1771"/>
      <c r="E588" s="1771"/>
      <c r="F588" s="1771"/>
      <c r="G588" s="1772"/>
      <c r="H588" s="96">
        <f>H504+H587</f>
        <v>706109</v>
      </c>
      <c r="I588" s="96">
        <f t="shared" ref="I588:J588" si="200">I504+I587</f>
        <v>866060</v>
      </c>
      <c r="J588" s="96">
        <f t="shared" si="200"/>
        <v>866060</v>
      </c>
      <c r="R588" s="795"/>
      <c r="S588" s="796"/>
      <c r="T588" s="796">
        <f>T504+T587</f>
        <v>0</v>
      </c>
      <c r="U588" s="796">
        <f t="shared" ref="U588:AH588" si="201">U504+U587</f>
        <v>0</v>
      </c>
      <c r="V588" s="796">
        <f t="shared" si="201"/>
        <v>0</v>
      </c>
      <c r="W588" s="796">
        <f t="shared" si="201"/>
        <v>0</v>
      </c>
      <c r="X588" s="796">
        <f t="shared" si="201"/>
        <v>0</v>
      </c>
      <c r="Y588" s="796">
        <f t="shared" si="201"/>
        <v>0</v>
      </c>
      <c r="Z588" s="796">
        <f t="shared" si="201"/>
        <v>0</v>
      </c>
      <c r="AA588" s="796">
        <f t="shared" si="201"/>
        <v>0</v>
      </c>
      <c r="AB588" s="796">
        <f t="shared" si="201"/>
        <v>0</v>
      </c>
      <c r="AC588" s="796">
        <f t="shared" si="201"/>
        <v>0</v>
      </c>
      <c r="AD588" s="796">
        <f t="shared" si="201"/>
        <v>0</v>
      </c>
      <c r="AE588" s="796">
        <f t="shared" si="201"/>
        <v>0</v>
      </c>
      <c r="AF588" s="796">
        <f t="shared" si="201"/>
        <v>0</v>
      </c>
      <c r="AG588" s="796">
        <f t="shared" si="201"/>
        <v>0</v>
      </c>
      <c r="AH588" s="796">
        <f t="shared" si="201"/>
        <v>0</v>
      </c>
      <c r="AI588" s="796">
        <f>SUM(T588:AH588)</f>
        <v>0</v>
      </c>
      <c r="AJ588" s="797">
        <f>H588-AI588</f>
        <v>706109</v>
      </c>
    </row>
    <row r="589" spans="1:36" ht="12" customHeight="1"/>
    <row r="590" spans="1:36" ht="21.9" customHeight="1">
      <c r="B590" s="1857" t="s">
        <v>172</v>
      </c>
      <c r="C590" s="1857"/>
      <c r="D590" s="1857"/>
      <c r="E590" s="1857"/>
      <c r="F590" s="1857"/>
      <c r="G590" s="1857"/>
      <c r="H590" s="1857"/>
      <c r="I590" s="1857"/>
      <c r="J590" s="1857"/>
    </row>
    <row r="591" spans="1:36" ht="23.1" customHeight="1">
      <c r="A591" s="1797" t="s">
        <v>106</v>
      </c>
      <c r="B591" s="1797" t="s">
        <v>0</v>
      </c>
      <c r="C591" s="1797" t="s">
        <v>105</v>
      </c>
      <c r="D591" s="1941"/>
      <c r="E591" s="1858" t="s">
        <v>82</v>
      </c>
      <c r="F591" s="1940" t="s">
        <v>35</v>
      </c>
      <c r="G591" s="1800" t="s">
        <v>111</v>
      </c>
      <c r="H591" s="1801" t="s">
        <v>104</v>
      </c>
      <c r="I591" s="1801"/>
      <c r="J591" s="1801"/>
      <c r="R591" s="1760" t="s">
        <v>659</v>
      </c>
      <c r="S591" s="1761"/>
      <c r="T591" s="1761"/>
      <c r="U591" s="1761"/>
      <c r="V591" s="1761"/>
      <c r="W591" s="1761"/>
      <c r="X591" s="1761"/>
      <c r="Y591" s="1761"/>
      <c r="Z591" s="1761"/>
      <c r="AA591" s="1761"/>
      <c r="AB591" s="1761"/>
      <c r="AC591" s="1761"/>
      <c r="AD591" s="1761"/>
      <c r="AE591" s="1761"/>
      <c r="AF591" s="1761"/>
      <c r="AG591" s="1761"/>
      <c r="AH591" s="1762"/>
      <c r="AI591" s="823" t="s">
        <v>336</v>
      </c>
      <c r="AJ591" s="811" t="s">
        <v>647</v>
      </c>
    </row>
    <row r="592" spans="1:36" ht="23.1" customHeight="1">
      <c r="A592" s="1798"/>
      <c r="B592" s="1798"/>
      <c r="C592" s="1798"/>
      <c r="D592" s="1942"/>
      <c r="E592" s="1858"/>
      <c r="F592" s="1940"/>
      <c r="G592" s="1800"/>
      <c r="H592" s="55">
        <f>H14</f>
        <v>2024</v>
      </c>
      <c r="I592" s="55">
        <f t="shared" ref="I592:J592" si="202">I14</f>
        <v>2025</v>
      </c>
      <c r="J592" s="55">
        <f t="shared" si="202"/>
        <v>2026</v>
      </c>
      <c r="R592" s="792"/>
      <c r="S592" s="792"/>
      <c r="T592" s="792"/>
      <c r="U592" s="792"/>
      <c r="V592" s="792"/>
      <c r="W592" s="792"/>
      <c r="X592" s="792"/>
      <c r="Y592" s="792"/>
      <c r="Z592" s="792"/>
      <c r="AA592" s="792"/>
      <c r="AB592" s="792"/>
      <c r="AC592" s="792"/>
      <c r="AD592" s="792"/>
      <c r="AE592" s="792"/>
      <c r="AF592" s="792"/>
      <c r="AG592" s="792"/>
      <c r="AH592" s="792"/>
      <c r="AI592" s="792"/>
      <c r="AJ592" s="792"/>
    </row>
    <row r="593" spans="1:36" ht="16.05" customHeight="1">
      <c r="A593" s="68">
        <v>1</v>
      </c>
      <c r="B593" s="68">
        <v>2</v>
      </c>
      <c r="C593" s="1992">
        <v>3</v>
      </c>
      <c r="D593" s="1993"/>
      <c r="E593" s="69">
        <v>4</v>
      </c>
      <c r="F593" s="69">
        <v>5</v>
      </c>
      <c r="G593" s="69">
        <v>6</v>
      </c>
      <c r="H593" s="735">
        <v>7</v>
      </c>
      <c r="I593" s="735">
        <v>8</v>
      </c>
      <c r="J593" s="735">
        <v>9</v>
      </c>
      <c r="R593" s="792"/>
      <c r="S593" s="792"/>
      <c r="T593" s="792"/>
      <c r="U593" s="792"/>
      <c r="V593" s="792"/>
      <c r="W593" s="792"/>
      <c r="X593" s="792"/>
      <c r="Y593" s="792"/>
      <c r="Z593" s="792"/>
      <c r="AA593" s="792"/>
      <c r="AB593" s="792"/>
      <c r="AC593" s="792"/>
      <c r="AD593" s="792"/>
      <c r="AE593" s="792"/>
      <c r="AF593" s="792"/>
      <c r="AG593" s="792"/>
      <c r="AH593" s="792"/>
      <c r="AI593" s="792"/>
      <c r="AJ593" s="792"/>
    </row>
    <row r="594" spans="1:36" ht="16.05" customHeight="1">
      <c r="A594" s="743">
        <v>1</v>
      </c>
      <c r="B594" s="618">
        <v>344</v>
      </c>
      <c r="C594" s="1990" t="s">
        <v>72</v>
      </c>
      <c r="D594" s="1991"/>
      <c r="E594" s="741" t="s">
        <v>117</v>
      </c>
      <c r="F594" s="303" t="s">
        <v>117</v>
      </c>
      <c r="G594" s="742" t="s">
        <v>117</v>
      </c>
      <c r="H594" s="742" t="s">
        <v>117</v>
      </c>
      <c r="I594" s="742" t="s">
        <v>117</v>
      </c>
      <c r="J594" s="742" t="s">
        <v>117</v>
      </c>
      <c r="K594" s="1988" t="s">
        <v>381</v>
      </c>
      <c r="L594" s="1989"/>
      <c r="M594" s="347" t="s">
        <v>388</v>
      </c>
      <c r="N594" s="344" t="s">
        <v>389</v>
      </c>
      <c r="O594" s="348" t="s">
        <v>390</v>
      </c>
    </row>
    <row r="595" spans="1:36" ht="17.100000000000001" customHeight="1">
      <c r="A595" s="1459"/>
      <c r="B595" s="762"/>
      <c r="C595" s="1726" t="s">
        <v>598</v>
      </c>
      <c r="D595" s="1725"/>
      <c r="E595" s="318" t="s">
        <v>156</v>
      </c>
      <c r="F595" s="61">
        <v>10</v>
      </c>
      <c r="G595" s="97">
        <f t="shared" ref="G595:G635" si="203">H595/F595</f>
        <v>3005.4</v>
      </c>
      <c r="H595" s="56">
        <v>30054</v>
      </c>
      <c r="I595" s="56"/>
      <c r="J595" s="56"/>
      <c r="K595" s="342" t="s">
        <v>382</v>
      </c>
      <c r="L595" s="343" t="s">
        <v>383</v>
      </c>
      <c r="M595" s="340">
        <v>875.2</v>
      </c>
      <c r="N595" s="340">
        <v>0.186</v>
      </c>
      <c r="O595" s="341">
        <f>M595*N595</f>
        <v>162.78720000000001</v>
      </c>
      <c r="R595" s="792"/>
      <c r="S595" s="792"/>
      <c r="T595" s="792"/>
      <c r="U595" s="792"/>
      <c r="V595" s="792"/>
      <c r="W595" s="792"/>
      <c r="X595" s="792"/>
      <c r="Y595" s="792"/>
      <c r="Z595" s="792"/>
      <c r="AA595" s="792"/>
      <c r="AB595" s="792"/>
      <c r="AC595" s="792"/>
      <c r="AD595" s="792"/>
      <c r="AE595" s="792"/>
      <c r="AF595" s="792"/>
      <c r="AG595" s="792"/>
      <c r="AH595" s="792"/>
      <c r="AI595" s="792">
        <f t="shared" ref="AI595" si="204">SUM(T595:AH595)</f>
        <v>0</v>
      </c>
      <c r="AJ595" s="792">
        <f t="shared" ref="AJ595" si="205">H595-AI595</f>
        <v>30054</v>
      </c>
    </row>
    <row r="596" spans="1:36" ht="17.100000000000001" customHeight="1">
      <c r="A596" s="1460"/>
      <c r="B596" s="762"/>
      <c r="C596" s="1726" t="s">
        <v>599</v>
      </c>
      <c r="D596" s="1725"/>
      <c r="E596" s="318" t="s">
        <v>156</v>
      </c>
      <c r="F596" s="61">
        <v>10</v>
      </c>
      <c r="G596" s="97">
        <f t="shared" si="203"/>
        <v>3000</v>
      </c>
      <c r="H596" s="56">
        <v>30000</v>
      </c>
      <c r="I596" s="56"/>
      <c r="J596" s="56"/>
      <c r="K596" s="342" t="s">
        <v>384</v>
      </c>
      <c r="L596" s="343" t="s">
        <v>385</v>
      </c>
      <c r="M596" s="340">
        <v>386.3</v>
      </c>
      <c r="N596" s="340">
        <v>0.16900000000000001</v>
      </c>
      <c r="O596" s="341">
        <f>M596*N596</f>
        <v>65.284700000000001</v>
      </c>
      <c r="R596" s="792"/>
      <c r="S596" s="792"/>
      <c r="T596" s="792"/>
      <c r="U596" s="792"/>
      <c r="V596" s="792"/>
      <c r="W596" s="792"/>
      <c r="X596" s="792"/>
      <c r="Y596" s="792"/>
      <c r="Z596" s="792"/>
      <c r="AA596" s="792"/>
      <c r="AB596" s="792"/>
      <c r="AC596" s="792"/>
      <c r="AD596" s="792"/>
      <c r="AE596" s="792"/>
      <c r="AF596" s="792"/>
      <c r="AG596" s="792"/>
      <c r="AH596" s="792"/>
      <c r="AI596" s="792">
        <f t="shared" ref="AI596:AI635" si="206">SUM(T596:AH596)</f>
        <v>0</v>
      </c>
      <c r="AJ596" s="792">
        <f t="shared" ref="AJ596:AJ635" si="207">H596-AI596</f>
        <v>30000</v>
      </c>
    </row>
    <row r="597" spans="1:36" ht="17.100000000000001" customHeight="1" thickBot="1">
      <c r="A597" s="761"/>
      <c r="B597" s="762"/>
      <c r="C597" s="1705" t="s">
        <v>1092</v>
      </c>
      <c r="D597" s="1703"/>
      <c r="E597" s="75" t="s">
        <v>96</v>
      </c>
      <c r="F597" s="61">
        <v>7</v>
      </c>
      <c r="G597" s="97">
        <f t="shared" si="203"/>
        <v>1003</v>
      </c>
      <c r="H597" s="56">
        <v>7021</v>
      </c>
      <c r="I597" s="56"/>
      <c r="J597" s="56"/>
      <c r="R597" s="792"/>
      <c r="S597" s="792"/>
      <c r="T597" s="792"/>
      <c r="U597" s="792"/>
      <c r="V597" s="792"/>
      <c r="W597" s="792"/>
      <c r="X597" s="792"/>
      <c r="Y597" s="792"/>
      <c r="Z597" s="792"/>
      <c r="AA597" s="792"/>
      <c r="AB597" s="792"/>
      <c r="AC597" s="792"/>
      <c r="AD597" s="792"/>
      <c r="AE597" s="792"/>
      <c r="AF597" s="792"/>
      <c r="AG597" s="792"/>
      <c r="AH597" s="792"/>
      <c r="AI597" s="792">
        <f t="shared" si="206"/>
        <v>0</v>
      </c>
      <c r="AJ597" s="792">
        <f t="shared" si="207"/>
        <v>7021</v>
      </c>
    </row>
    <row r="598" spans="1:36" ht="17.100000000000001" hidden="1" customHeight="1">
      <c r="A598" s="761"/>
      <c r="B598" s="762"/>
      <c r="C598" s="1705"/>
      <c r="D598" s="1703"/>
      <c r="E598" s="75"/>
      <c r="F598" s="61"/>
      <c r="G598" s="97" t="e">
        <f t="shared" si="203"/>
        <v>#DIV/0!</v>
      </c>
      <c r="H598" s="56"/>
      <c r="I598" s="56"/>
      <c r="J598" s="56"/>
      <c r="R598" s="792"/>
      <c r="S598" s="792"/>
      <c r="T598" s="792"/>
      <c r="U598" s="792"/>
      <c r="V598" s="792"/>
      <c r="W598" s="792"/>
      <c r="X598" s="792"/>
      <c r="Y598" s="792"/>
      <c r="Z598" s="792"/>
      <c r="AA598" s="792"/>
      <c r="AB598" s="792"/>
      <c r="AC598" s="792"/>
      <c r="AD598" s="792"/>
      <c r="AE598" s="792"/>
      <c r="AF598" s="792"/>
      <c r="AG598" s="792"/>
      <c r="AH598" s="792"/>
      <c r="AI598" s="792">
        <f t="shared" si="206"/>
        <v>0</v>
      </c>
      <c r="AJ598" s="792">
        <f t="shared" si="207"/>
        <v>0</v>
      </c>
    </row>
    <row r="599" spans="1:36" ht="17.100000000000001" hidden="1" customHeight="1">
      <c r="A599" s="761"/>
      <c r="B599" s="762"/>
      <c r="C599" s="1705"/>
      <c r="D599" s="1703"/>
      <c r="E599" s="75"/>
      <c r="F599" s="61"/>
      <c r="G599" s="97" t="e">
        <f t="shared" si="203"/>
        <v>#DIV/0!</v>
      </c>
      <c r="H599" s="56"/>
      <c r="I599" s="56"/>
      <c r="J599" s="56"/>
      <c r="R599" s="792"/>
      <c r="S599" s="792"/>
      <c r="T599" s="792"/>
      <c r="U599" s="792"/>
      <c r="V599" s="792"/>
      <c r="W599" s="792"/>
      <c r="X599" s="792"/>
      <c r="Y599" s="792"/>
      <c r="Z599" s="792"/>
      <c r="AA599" s="792"/>
      <c r="AB599" s="792"/>
      <c r="AC599" s="792"/>
      <c r="AD599" s="792"/>
      <c r="AE599" s="792"/>
      <c r="AF599" s="792"/>
      <c r="AG599" s="792"/>
      <c r="AH599" s="792"/>
      <c r="AI599" s="792">
        <f t="shared" si="206"/>
        <v>0</v>
      </c>
      <c r="AJ599" s="792">
        <f t="shared" si="207"/>
        <v>0</v>
      </c>
    </row>
    <row r="600" spans="1:36" ht="17.100000000000001" hidden="1" customHeight="1">
      <c r="A600" s="761"/>
      <c r="B600" s="762"/>
      <c r="C600" s="1702"/>
      <c r="D600" s="1703"/>
      <c r="E600" s="75"/>
      <c r="F600" s="61"/>
      <c r="G600" s="97" t="e">
        <f t="shared" ref="G600:G621" si="208">H600/F600</f>
        <v>#DIV/0!</v>
      </c>
      <c r="H600" s="56"/>
      <c r="I600" s="56"/>
      <c r="J600" s="56"/>
      <c r="R600" s="792"/>
      <c r="S600" s="792"/>
      <c r="T600" s="792"/>
      <c r="U600" s="792"/>
      <c r="V600" s="792"/>
      <c r="W600" s="792"/>
      <c r="X600" s="792"/>
      <c r="Y600" s="792"/>
      <c r="Z600" s="792"/>
      <c r="AA600" s="792"/>
      <c r="AB600" s="792"/>
      <c r="AC600" s="792"/>
      <c r="AD600" s="792"/>
      <c r="AE600" s="792"/>
      <c r="AF600" s="792"/>
      <c r="AG600" s="792"/>
      <c r="AH600" s="792"/>
      <c r="AI600" s="792"/>
      <c r="AJ600" s="792"/>
    </row>
    <row r="601" spans="1:36" ht="17.100000000000001" hidden="1" customHeight="1">
      <c r="A601" s="761"/>
      <c r="B601" s="762"/>
      <c r="C601" s="1702"/>
      <c r="D601" s="1703"/>
      <c r="E601" s="75"/>
      <c r="F601" s="61"/>
      <c r="G601" s="97" t="e">
        <f t="shared" si="208"/>
        <v>#DIV/0!</v>
      </c>
      <c r="H601" s="56"/>
      <c r="I601" s="56"/>
      <c r="J601" s="56"/>
      <c r="R601" s="792"/>
      <c r="S601" s="792"/>
      <c r="T601" s="792"/>
      <c r="U601" s="792"/>
      <c r="V601" s="792"/>
      <c r="W601" s="792"/>
      <c r="X601" s="792"/>
      <c r="Y601" s="792"/>
      <c r="Z601" s="792"/>
      <c r="AA601" s="792"/>
      <c r="AB601" s="792"/>
      <c r="AC601" s="792"/>
      <c r="AD601" s="792"/>
      <c r="AE601" s="792"/>
      <c r="AF601" s="792"/>
      <c r="AG601" s="792"/>
      <c r="AH601" s="792"/>
      <c r="AI601" s="792"/>
      <c r="AJ601" s="792"/>
    </row>
    <row r="602" spans="1:36" ht="17.100000000000001" hidden="1" customHeight="1">
      <c r="A602" s="761"/>
      <c r="B602" s="762"/>
      <c r="C602" s="1705"/>
      <c r="D602" s="1703"/>
      <c r="E602" s="75"/>
      <c r="F602" s="61"/>
      <c r="G602" s="97" t="e">
        <f t="shared" si="208"/>
        <v>#DIV/0!</v>
      </c>
      <c r="H602" s="56"/>
      <c r="I602" s="56"/>
      <c r="J602" s="56"/>
      <c r="R602" s="792"/>
      <c r="S602" s="792"/>
      <c r="T602" s="792"/>
      <c r="U602" s="792"/>
      <c r="V602" s="792"/>
      <c r="W602" s="792"/>
      <c r="X602" s="792"/>
      <c r="Y602" s="792"/>
      <c r="Z602" s="792"/>
      <c r="AA602" s="792"/>
      <c r="AB602" s="792"/>
      <c r="AC602" s="792"/>
      <c r="AD602" s="792"/>
      <c r="AE602" s="792"/>
      <c r="AF602" s="792"/>
      <c r="AG602" s="792"/>
      <c r="AH602" s="792"/>
      <c r="AI602" s="792"/>
      <c r="AJ602" s="792"/>
    </row>
    <row r="603" spans="1:36" ht="17.100000000000001" hidden="1" customHeight="1">
      <c r="A603" s="761"/>
      <c r="B603" s="762"/>
      <c r="C603" s="1705"/>
      <c r="D603" s="1703"/>
      <c r="E603" s="75"/>
      <c r="F603" s="61"/>
      <c r="G603" s="97" t="e">
        <f t="shared" si="208"/>
        <v>#DIV/0!</v>
      </c>
      <c r="H603" s="56"/>
      <c r="I603" s="56"/>
      <c r="J603" s="56"/>
      <c r="R603" s="792"/>
      <c r="S603" s="792"/>
      <c r="T603" s="792"/>
      <c r="U603" s="792"/>
      <c r="V603" s="792"/>
      <c r="W603" s="792"/>
      <c r="X603" s="792"/>
      <c r="Y603" s="792"/>
      <c r="Z603" s="792"/>
      <c r="AA603" s="792"/>
      <c r="AB603" s="792"/>
      <c r="AC603" s="792"/>
      <c r="AD603" s="792"/>
      <c r="AE603" s="792"/>
      <c r="AF603" s="792"/>
      <c r="AG603" s="792"/>
      <c r="AH603" s="792"/>
      <c r="AI603" s="792"/>
      <c r="AJ603" s="792"/>
    </row>
    <row r="604" spans="1:36" ht="17.100000000000001" hidden="1" customHeight="1">
      <c r="A604" s="761"/>
      <c r="B604" s="762"/>
      <c r="C604" s="1705"/>
      <c r="D604" s="1703"/>
      <c r="E604" s="75"/>
      <c r="F604" s="61"/>
      <c r="G604" s="97" t="e">
        <f t="shared" si="208"/>
        <v>#DIV/0!</v>
      </c>
      <c r="H604" s="56"/>
      <c r="I604" s="56"/>
      <c r="J604" s="56"/>
      <c r="R604" s="792"/>
      <c r="S604" s="792"/>
      <c r="T604" s="792"/>
      <c r="U604" s="792"/>
      <c r="V604" s="792"/>
      <c r="W604" s="792"/>
      <c r="X604" s="792"/>
      <c r="Y604" s="792"/>
      <c r="Z604" s="792"/>
      <c r="AA604" s="792"/>
      <c r="AB604" s="792"/>
      <c r="AC604" s="792"/>
      <c r="AD604" s="792"/>
      <c r="AE604" s="792"/>
      <c r="AF604" s="792"/>
      <c r="AG604" s="792"/>
      <c r="AH604" s="792"/>
      <c r="AI604" s="792"/>
      <c r="AJ604" s="792"/>
    </row>
    <row r="605" spans="1:36" ht="17.100000000000001" hidden="1" customHeight="1">
      <c r="A605" s="761"/>
      <c r="B605" s="762"/>
      <c r="C605" s="1705"/>
      <c r="D605" s="1703"/>
      <c r="E605" s="75"/>
      <c r="F605" s="61"/>
      <c r="G605" s="97" t="e">
        <f t="shared" si="208"/>
        <v>#DIV/0!</v>
      </c>
      <c r="H605" s="56"/>
      <c r="I605" s="56"/>
      <c r="J605" s="56"/>
      <c r="R605" s="792"/>
      <c r="S605" s="792"/>
      <c r="T605" s="792"/>
      <c r="U605" s="792"/>
      <c r="V605" s="792"/>
      <c r="W605" s="792"/>
      <c r="X605" s="792"/>
      <c r="Y605" s="792"/>
      <c r="Z605" s="792"/>
      <c r="AA605" s="792"/>
      <c r="AB605" s="792"/>
      <c r="AC605" s="792"/>
      <c r="AD605" s="792"/>
      <c r="AE605" s="792"/>
      <c r="AF605" s="792"/>
      <c r="AG605" s="792"/>
      <c r="AH605" s="792"/>
      <c r="AI605" s="792"/>
      <c r="AJ605" s="792"/>
    </row>
    <row r="606" spans="1:36" ht="17.100000000000001" hidden="1" customHeight="1">
      <c r="A606" s="761"/>
      <c r="B606" s="762"/>
      <c r="C606" s="1705"/>
      <c r="D606" s="1703"/>
      <c r="E606" s="75"/>
      <c r="F606" s="61"/>
      <c r="G606" s="97" t="e">
        <f t="shared" si="208"/>
        <v>#DIV/0!</v>
      </c>
      <c r="H606" s="56"/>
      <c r="I606" s="56"/>
      <c r="J606" s="56"/>
      <c r="R606" s="792"/>
      <c r="S606" s="792"/>
      <c r="T606" s="792"/>
      <c r="U606" s="792"/>
      <c r="V606" s="792"/>
      <c r="W606" s="792"/>
      <c r="X606" s="792"/>
      <c r="Y606" s="792"/>
      <c r="Z606" s="792"/>
      <c r="AA606" s="792"/>
      <c r="AB606" s="792"/>
      <c r="AC606" s="792"/>
      <c r="AD606" s="792"/>
      <c r="AE606" s="792"/>
      <c r="AF606" s="792"/>
      <c r="AG606" s="792"/>
      <c r="AH606" s="792"/>
      <c r="AI606" s="792"/>
      <c r="AJ606" s="792"/>
    </row>
    <row r="607" spans="1:36" ht="17.100000000000001" hidden="1" customHeight="1">
      <c r="A607" s="761"/>
      <c r="B607" s="762"/>
      <c r="C607" s="1705"/>
      <c r="D607" s="1703"/>
      <c r="E607" s="75"/>
      <c r="F607" s="61"/>
      <c r="G607" s="97" t="e">
        <f t="shared" si="208"/>
        <v>#DIV/0!</v>
      </c>
      <c r="H607" s="56"/>
      <c r="I607" s="56"/>
      <c r="J607" s="56"/>
      <c r="R607" s="792"/>
      <c r="S607" s="792"/>
      <c r="T607" s="792"/>
      <c r="U607" s="792"/>
      <c r="V607" s="792"/>
      <c r="W607" s="792"/>
      <c r="X607" s="792"/>
      <c r="Y607" s="792"/>
      <c r="Z607" s="792"/>
      <c r="AA607" s="792"/>
      <c r="AB607" s="792"/>
      <c r="AC607" s="792"/>
      <c r="AD607" s="792"/>
      <c r="AE607" s="792"/>
      <c r="AF607" s="792"/>
      <c r="AG607" s="792"/>
      <c r="AH607" s="792"/>
      <c r="AI607" s="792"/>
      <c r="AJ607" s="792"/>
    </row>
    <row r="608" spans="1:36" ht="17.100000000000001" hidden="1" customHeight="1">
      <c r="A608" s="761"/>
      <c r="B608" s="762"/>
      <c r="C608" s="1705"/>
      <c r="D608" s="1703"/>
      <c r="E608" s="75"/>
      <c r="F608" s="61"/>
      <c r="G608" s="97" t="e">
        <f t="shared" si="208"/>
        <v>#DIV/0!</v>
      </c>
      <c r="H608" s="56"/>
      <c r="I608" s="56"/>
      <c r="J608" s="56"/>
      <c r="R608" s="792"/>
      <c r="S608" s="792"/>
      <c r="T608" s="792"/>
      <c r="U608" s="792"/>
      <c r="V608" s="792"/>
      <c r="W608" s="792"/>
      <c r="X608" s="792"/>
      <c r="Y608" s="792"/>
      <c r="Z608" s="792"/>
      <c r="AA608" s="792"/>
      <c r="AB608" s="792"/>
      <c r="AC608" s="792"/>
      <c r="AD608" s="792"/>
      <c r="AE608" s="792"/>
      <c r="AF608" s="792"/>
      <c r="AG608" s="792"/>
      <c r="AH608" s="792"/>
      <c r="AI608" s="792"/>
      <c r="AJ608" s="792"/>
    </row>
    <row r="609" spans="1:36" ht="17.100000000000001" hidden="1" customHeight="1">
      <c r="A609" s="761"/>
      <c r="B609" s="762"/>
      <c r="C609" s="1705"/>
      <c r="D609" s="1703"/>
      <c r="E609" s="75"/>
      <c r="F609" s="61"/>
      <c r="G609" s="97" t="e">
        <f t="shared" si="208"/>
        <v>#DIV/0!</v>
      </c>
      <c r="H609" s="56"/>
      <c r="I609" s="56"/>
      <c r="J609" s="56"/>
      <c r="R609" s="792"/>
      <c r="S609" s="792"/>
      <c r="T609" s="792"/>
      <c r="U609" s="792"/>
      <c r="V609" s="792"/>
      <c r="W609" s="792"/>
      <c r="X609" s="792"/>
      <c r="Y609" s="792"/>
      <c r="Z609" s="792"/>
      <c r="AA609" s="792"/>
      <c r="AB609" s="792"/>
      <c r="AC609" s="792"/>
      <c r="AD609" s="792"/>
      <c r="AE609" s="792"/>
      <c r="AF609" s="792"/>
      <c r="AG609" s="792"/>
      <c r="AH609" s="792"/>
      <c r="AI609" s="792"/>
      <c r="AJ609" s="792"/>
    </row>
    <row r="610" spans="1:36" ht="17.100000000000001" hidden="1" customHeight="1">
      <c r="A610" s="761"/>
      <c r="B610" s="762"/>
      <c r="C610" s="1705"/>
      <c r="D610" s="1703"/>
      <c r="E610" s="75"/>
      <c r="F610" s="61"/>
      <c r="G610" s="97" t="e">
        <f t="shared" si="208"/>
        <v>#DIV/0!</v>
      </c>
      <c r="H610" s="56"/>
      <c r="I610" s="56"/>
      <c r="J610" s="56"/>
      <c r="R610" s="792"/>
      <c r="S610" s="792"/>
      <c r="T610" s="792"/>
      <c r="U610" s="792"/>
      <c r="V610" s="792"/>
      <c r="W610" s="792"/>
      <c r="X610" s="792"/>
      <c r="Y610" s="792"/>
      <c r="Z610" s="792"/>
      <c r="AA610" s="792"/>
      <c r="AB610" s="792"/>
      <c r="AC610" s="792"/>
      <c r="AD610" s="792"/>
      <c r="AE610" s="792"/>
      <c r="AF610" s="792"/>
      <c r="AG610" s="792"/>
      <c r="AH610" s="792"/>
      <c r="AI610" s="792"/>
      <c r="AJ610" s="792"/>
    </row>
    <row r="611" spans="1:36" ht="17.100000000000001" hidden="1" customHeight="1">
      <c r="A611" s="761"/>
      <c r="B611" s="762"/>
      <c r="C611" s="1705"/>
      <c r="D611" s="1703"/>
      <c r="E611" s="75"/>
      <c r="F611" s="61"/>
      <c r="G611" s="97" t="e">
        <f t="shared" si="208"/>
        <v>#DIV/0!</v>
      </c>
      <c r="H611" s="56"/>
      <c r="I611" s="56"/>
      <c r="J611" s="56"/>
      <c r="R611" s="792"/>
      <c r="S611" s="792"/>
      <c r="T611" s="792"/>
      <c r="U611" s="792"/>
      <c r="V611" s="792"/>
      <c r="W611" s="792"/>
      <c r="X611" s="792"/>
      <c r="Y611" s="792"/>
      <c r="Z611" s="792"/>
      <c r="AA611" s="792"/>
      <c r="AB611" s="792"/>
      <c r="AC611" s="792"/>
      <c r="AD611" s="792"/>
      <c r="AE611" s="792"/>
      <c r="AF611" s="792"/>
      <c r="AG611" s="792"/>
      <c r="AH611" s="792"/>
      <c r="AI611" s="792"/>
      <c r="AJ611" s="792"/>
    </row>
    <row r="612" spans="1:36" ht="17.100000000000001" hidden="1" customHeight="1">
      <c r="A612" s="761"/>
      <c r="B612" s="762"/>
      <c r="C612" s="1705"/>
      <c r="D612" s="1703"/>
      <c r="E612" s="75"/>
      <c r="F612" s="61"/>
      <c r="G612" s="97" t="e">
        <f t="shared" si="208"/>
        <v>#DIV/0!</v>
      </c>
      <c r="H612" s="56"/>
      <c r="I612" s="56"/>
      <c r="J612" s="56"/>
      <c r="R612" s="792"/>
      <c r="S612" s="792"/>
      <c r="T612" s="792"/>
      <c r="U612" s="792"/>
      <c r="V612" s="792"/>
      <c r="W612" s="792"/>
      <c r="X612" s="792"/>
      <c r="Y612" s="792"/>
      <c r="Z612" s="792"/>
      <c r="AA612" s="792"/>
      <c r="AB612" s="792"/>
      <c r="AC612" s="792"/>
      <c r="AD612" s="792"/>
      <c r="AE612" s="792"/>
      <c r="AF612" s="792"/>
      <c r="AG612" s="792"/>
      <c r="AH612" s="792"/>
      <c r="AI612" s="792"/>
      <c r="AJ612" s="792"/>
    </row>
    <row r="613" spans="1:36" ht="17.100000000000001" hidden="1" customHeight="1">
      <c r="A613" s="761"/>
      <c r="B613" s="762"/>
      <c r="C613" s="1705"/>
      <c r="D613" s="1703"/>
      <c r="E613" s="75"/>
      <c r="F613" s="61"/>
      <c r="G613" s="97" t="e">
        <f t="shared" si="208"/>
        <v>#DIV/0!</v>
      </c>
      <c r="H613" s="56"/>
      <c r="I613" s="56"/>
      <c r="J613" s="56"/>
      <c r="R613" s="792"/>
      <c r="S613" s="792"/>
      <c r="T613" s="792"/>
      <c r="U613" s="792"/>
      <c r="V613" s="792"/>
      <c r="W613" s="792"/>
      <c r="X613" s="792"/>
      <c r="Y613" s="792"/>
      <c r="Z613" s="792"/>
      <c r="AA613" s="792"/>
      <c r="AB613" s="792"/>
      <c r="AC613" s="792"/>
      <c r="AD613" s="792"/>
      <c r="AE613" s="792"/>
      <c r="AF613" s="792"/>
      <c r="AG613" s="792"/>
      <c r="AH613" s="792"/>
      <c r="AI613" s="792"/>
      <c r="AJ613" s="792"/>
    </row>
    <row r="614" spans="1:36" ht="17.100000000000001" hidden="1" customHeight="1">
      <c r="A614" s="761"/>
      <c r="B614" s="762"/>
      <c r="C614" s="1702"/>
      <c r="D614" s="1703"/>
      <c r="E614" s="75"/>
      <c r="F614" s="61"/>
      <c r="G614" s="97" t="e">
        <f t="shared" si="208"/>
        <v>#DIV/0!</v>
      </c>
      <c r="H614" s="56"/>
      <c r="I614" s="56"/>
      <c r="J614" s="56"/>
      <c r="R614" s="792"/>
      <c r="S614" s="792"/>
      <c r="T614" s="792"/>
      <c r="U614" s="792"/>
      <c r="V614" s="792"/>
      <c r="W614" s="792"/>
      <c r="X614" s="792"/>
      <c r="Y614" s="792"/>
      <c r="Z614" s="792"/>
      <c r="AA614" s="792"/>
      <c r="AB614" s="792"/>
      <c r="AC614" s="792"/>
      <c r="AD614" s="792"/>
      <c r="AE614" s="792"/>
      <c r="AF614" s="792"/>
      <c r="AG614" s="792"/>
      <c r="AH614" s="792"/>
      <c r="AI614" s="792"/>
      <c r="AJ614" s="792"/>
    </row>
    <row r="615" spans="1:36" ht="17.100000000000001" hidden="1" customHeight="1">
      <c r="A615" s="761"/>
      <c r="B615" s="762"/>
      <c r="C615" s="1702"/>
      <c r="D615" s="1703"/>
      <c r="E615" s="75"/>
      <c r="F615" s="61"/>
      <c r="G615" s="97" t="e">
        <f t="shared" si="208"/>
        <v>#DIV/0!</v>
      </c>
      <c r="H615" s="56"/>
      <c r="I615" s="56"/>
      <c r="J615" s="56"/>
      <c r="R615" s="792"/>
      <c r="S615" s="792"/>
      <c r="T615" s="792"/>
      <c r="U615" s="792"/>
      <c r="V615" s="792"/>
      <c r="W615" s="792"/>
      <c r="X615" s="792"/>
      <c r="Y615" s="792"/>
      <c r="Z615" s="792"/>
      <c r="AA615" s="792"/>
      <c r="AB615" s="792"/>
      <c r="AC615" s="792"/>
      <c r="AD615" s="792"/>
      <c r="AE615" s="792"/>
      <c r="AF615" s="792"/>
      <c r="AG615" s="792"/>
      <c r="AH615" s="792"/>
      <c r="AI615" s="792"/>
      <c r="AJ615" s="792"/>
    </row>
    <row r="616" spans="1:36" ht="17.100000000000001" hidden="1" customHeight="1">
      <c r="A616" s="761"/>
      <c r="B616" s="762"/>
      <c r="C616" s="1702"/>
      <c r="D616" s="1703"/>
      <c r="E616" s="75"/>
      <c r="F616" s="61"/>
      <c r="G616" s="97" t="e">
        <f t="shared" si="208"/>
        <v>#DIV/0!</v>
      </c>
      <c r="H616" s="56"/>
      <c r="I616" s="56"/>
      <c r="J616" s="56"/>
      <c r="R616" s="792"/>
      <c r="S616" s="792"/>
      <c r="T616" s="792"/>
      <c r="U616" s="792"/>
      <c r="V616" s="792"/>
      <c r="W616" s="792"/>
      <c r="X616" s="792"/>
      <c r="Y616" s="792"/>
      <c r="Z616" s="792"/>
      <c r="AA616" s="792"/>
      <c r="AB616" s="792"/>
      <c r="AC616" s="792"/>
      <c r="AD616" s="792"/>
      <c r="AE616" s="792"/>
      <c r="AF616" s="792"/>
      <c r="AG616" s="792"/>
      <c r="AH616" s="792"/>
      <c r="AI616" s="792"/>
      <c r="AJ616" s="792"/>
    </row>
    <row r="617" spans="1:36" ht="17.100000000000001" hidden="1" customHeight="1">
      <c r="A617" s="761"/>
      <c r="B617" s="762"/>
      <c r="C617" s="1702"/>
      <c r="D617" s="1703"/>
      <c r="E617" s="75"/>
      <c r="F617" s="61"/>
      <c r="G617" s="97" t="e">
        <f t="shared" si="208"/>
        <v>#DIV/0!</v>
      </c>
      <c r="H617" s="56"/>
      <c r="I617" s="56"/>
      <c r="J617" s="56"/>
      <c r="R617" s="792"/>
      <c r="S617" s="792"/>
      <c r="T617" s="792"/>
      <c r="U617" s="792"/>
      <c r="V617" s="792"/>
      <c r="W617" s="792"/>
      <c r="X617" s="792"/>
      <c r="Y617" s="792"/>
      <c r="Z617" s="792"/>
      <c r="AA617" s="792"/>
      <c r="AB617" s="792"/>
      <c r="AC617" s="792"/>
      <c r="AD617" s="792"/>
      <c r="AE617" s="792"/>
      <c r="AF617" s="792"/>
      <c r="AG617" s="792"/>
      <c r="AH617" s="792"/>
      <c r="AI617" s="792"/>
      <c r="AJ617" s="792"/>
    </row>
    <row r="618" spans="1:36" ht="17.100000000000001" hidden="1" customHeight="1">
      <c r="A618" s="761"/>
      <c r="B618" s="762"/>
      <c r="C618" s="1702"/>
      <c r="D618" s="1703"/>
      <c r="E618" s="75"/>
      <c r="F618" s="61"/>
      <c r="G618" s="97" t="e">
        <f t="shared" si="208"/>
        <v>#DIV/0!</v>
      </c>
      <c r="H618" s="56"/>
      <c r="I618" s="56"/>
      <c r="J618" s="56"/>
      <c r="R618" s="792"/>
      <c r="S618" s="792"/>
      <c r="T618" s="792"/>
      <c r="U618" s="792"/>
      <c r="V618" s="792"/>
      <c r="W618" s="792"/>
      <c r="X618" s="792"/>
      <c r="Y618" s="792"/>
      <c r="Z618" s="792"/>
      <c r="AA618" s="792"/>
      <c r="AB618" s="792"/>
      <c r="AC618" s="792"/>
      <c r="AD618" s="792"/>
      <c r="AE618" s="792"/>
      <c r="AF618" s="792"/>
      <c r="AG618" s="792"/>
      <c r="AH618" s="792"/>
      <c r="AI618" s="792"/>
      <c r="AJ618" s="792"/>
    </row>
    <row r="619" spans="1:36" ht="17.100000000000001" hidden="1" customHeight="1">
      <c r="A619" s="761"/>
      <c r="B619" s="762"/>
      <c r="C619" s="1702"/>
      <c r="D619" s="1703"/>
      <c r="E619" s="75"/>
      <c r="F619" s="61"/>
      <c r="G619" s="97" t="e">
        <f t="shared" si="208"/>
        <v>#DIV/0!</v>
      </c>
      <c r="H619" s="56"/>
      <c r="I619" s="56"/>
      <c r="J619" s="56"/>
      <c r="R619" s="792"/>
      <c r="S619" s="792"/>
      <c r="T619" s="792"/>
      <c r="U619" s="792"/>
      <c r="V619" s="792"/>
      <c r="W619" s="792"/>
      <c r="X619" s="792"/>
      <c r="Y619" s="792"/>
      <c r="Z619" s="792"/>
      <c r="AA619" s="792"/>
      <c r="AB619" s="792"/>
      <c r="AC619" s="792"/>
      <c r="AD619" s="792"/>
      <c r="AE619" s="792"/>
      <c r="AF619" s="792"/>
      <c r="AG619" s="792"/>
      <c r="AH619" s="792"/>
      <c r="AI619" s="792"/>
      <c r="AJ619" s="792"/>
    </row>
    <row r="620" spans="1:36" ht="17.100000000000001" hidden="1" customHeight="1">
      <c r="A620" s="761"/>
      <c r="B620" s="762"/>
      <c r="C620" s="1702"/>
      <c r="D620" s="1703"/>
      <c r="E620" s="75"/>
      <c r="F620" s="61"/>
      <c r="G620" s="97" t="e">
        <f t="shared" si="208"/>
        <v>#DIV/0!</v>
      </c>
      <c r="H620" s="56"/>
      <c r="I620" s="56"/>
      <c r="J620" s="56"/>
      <c r="R620" s="792"/>
      <c r="S620" s="792"/>
      <c r="T620" s="792"/>
      <c r="U620" s="792"/>
      <c r="V620" s="792"/>
      <c r="W620" s="792"/>
      <c r="X620" s="792"/>
      <c r="Y620" s="792"/>
      <c r="Z620" s="792"/>
      <c r="AA620" s="792"/>
      <c r="AB620" s="792"/>
      <c r="AC620" s="792"/>
      <c r="AD620" s="792"/>
      <c r="AE620" s="792"/>
      <c r="AF620" s="792"/>
      <c r="AG620" s="792"/>
      <c r="AH620" s="792"/>
      <c r="AI620" s="792"/>
      <c r="AJ620" s="792"/>
    </row>
    <row r="621" spans="1:36" ht="17.100000000000001" hidden="1" customHeight="1">
      <c r="A621" s="761"/>
      <c r="B621" s="762"/>
      <c r="C621" s="1702"/>
      <c r="D621" s="1703"/>
      <c r="E621" s="75"/>
      <c r="F621" s="61"/>
      <c r="G621" s="97" t="e">
        <f t="shared" si="208"/>
        <v>#DIV/0!</v>
      </c>
      <c r="H621" s="56"/>
      <c r="I621" s="56"/>
      <c r="J621" s="56"/>
      <c r="R621" s="792"/>
      <c r="S621" s="792"/>
      <c r="T621" s="792"/>
      <c r="U621" s="792"/>
      <c r="V621" s="792"/>
      <c r="W621" s="792"/>
      <c r="X621" s="792"/>
      <c r="Y621" s="792"/>
      <c r="Z621" s="792"/>
      <c r="AA621" s="792"/>
      <c r="AB621" s="792"/>
      <c r="AC621" s="792"/>
      <c r="AD621" s="792"/>
      <c r="AE621" s="792"/>
      <c r="AF621" s="792"/>
      <c r="AG621" s="792"/>
      <c r="AH621" s="792"/>
      <c r="AI621" s="792"/>
      <c r="AJ621" s="792"/>
    </row>
    <row r="622" spans="1:36" ht="17.100000000000001" hidden="1" customHeight="1">
      <c r="A622" s="761"/>
      <c r="B622" s="762"/>
      <c r="C622" s="1705"/>
      <c r="D622" s="1703"/>
      <c r="E622" s="75"/>
      <c r="F622" s="61"/>
      <c r="G622" s="97" t="e">
        <f t="shared" si="203"/>
        <v>#DIV/0!</v>
      </c>
      <c r="H622" s="56"/>
      <c r="I622" s="56"/>
      <c r="J622" s="56"/>
      <c r="R622" s="792"/>
      <c r="S622" s="792"/>
      <c r="T622" s="792"/>
      <c r="U622" s="792"/>
      <c r="V622" s="792"/>
      <c r="W622" s="792"/>
      <c r="X622" s="792"/>
      <c r="Y622" s="792"/>
      <c r="Z622" s="792"/>
      <c r="AA622" s="792"/>
      <c r="AB622" s="792"/>
      <c r="AC622" s="792"/>
      <c r="AD622" s="792"/>
      <c r="AE622" s="792"/>
      <c r="AF622" s="792"/>
      <c r="AG622" s="792"/>
      <c r="AH622" s="792"/>
      <c r="AI622" s="792">
        <f t="shared" si="206"/>
        <v>0</v>
      </c>
      <c r="AJ622" s="792">
        <f t="shared" si="207"/>
        <v>0</v>
      </c>
    </row>
    <row r="623" spans="1:36" ht="17.100000000000001" hidden="1" customHeight="1">
      <c r="A623" s="761"/>
      <c r="B623" s="762"/>
      <c r="C623" s="1705"/>
      <c r="D623" s="1703"/>
      <c r="E623" s="75"/>
      <c r="F623" s="61"/>
      <c r="G623" s="97" t="e">
        <f t="shared" si="203"/>
        <v>#DIV/0!</v>
      </c>
      <c r="H623" s="56"/>
      <c r="I623" s="56"/>
      <c r="J623" s="56"/>
      <c r="R623" s="792"/>
      <c r="S623" s="792"/>
      <c r="T623" s="792"/>
      <c r="U623" s="792"/>
      <c r="V623" s="792"/>
      <c r="W623" s="792"/>
      <c r="X623" s="792"/>
      <c r="Y623" s="792"/>
      <c r="Z623" s="792"/>
      <c r="AA623" s="792"/>
      <c r="AB623" s="792"/>
      <c r="AC623" s="792"/>
      <c r="AD623" s="792"/>
      <c r="AE623" s="792"/>
      <c r="AF623" s="792"/>
      <c r="AG623" s="792"/>
      <c r="AH623" s="792"/>
      <c r="AI623" s="792">
        <f t="shared" si="206"/>
        <v>0</v>
      </c>
      <c r="AJ623" s="792">
        <f t="shared" si="207"/>
        <v>0</v>
      </c>
    </row>
    <row r="624" spans="1:36" ht="17.100000000000001" hidden="1" customHeight="1">
      <c r="A624" s="761"/>
      <c r="B624" s="762"/>
      <c r="C624" s="1705"/>
      <c r="D624" s="1703"/>
      <c r="E624" s="75"/>
      <c r="F624" s="61"/>
      <c r="G624" s="97" t="e">
        <f t="shared" si="203"/>
        <v>#DIV/0!</v>
      </c>
      <c r="H624" s="56"/>
      <c r="I624" s="56"/>
      <c r="J624" s="56"/>
      <c r="R624" s="792"/>
      <c r="S624" s="792"/>
      <c r="T624" s="792"/>
      <c r="U624" s="792"/>
      <c r="V624" s="792"/>
      <c r="W624" s="792"/>
      <c r="X624" s="792"/>
      <c r="Y624" s="792"/>
      <c r="Z624" s="792"/>
      <c r="AA624" s="792"/>
      <c r="AB624" s="792"/>
      <c r="AC624" s="792"/>
      <c r="AD624" s="792"/>
      <c r="AE624" s="792"/>
      <c r="AF624" s="792"/>
      <c r="AG624" s="792"/>
      <c r="AH624" s="792"/>
      <c r="AI624" s="792"/>
      <c r="AJ624" s="792"/>
    </row>
    <row r="625" spans="1:36" ht="17.100000000000001" hidden="1" customHeight="1">
      <c r="A625" s="761"/>
      <c r="B625" s="762"/>
      <c r="C625" s="1705"/>
      <c r="D625" s="1703"/>
      <c r="E625" s="75"/>
      <c r="F625" s="61"/>
      <c r="G625" s="97" t="e">
        <f t="shared" si="203"/>
        <v>#DIV/0!</v>
      </c>
      <c r="H625" s="56"/>
      <c r="I625" s="56"/>
      <c r="J625" s="56"/>
      <c r="R625" s="792"/>
      <c r="S625" s="792"/>
      <c r="T625" s="792"/>
      <c r="U625" s="792"/>
      <c r="V625" s="792"/>
      <c r="W625" s="792"/>
      <c r="X625" s="792"/>
      <c r="Y625" s="792"/>
      <c r="Z625" s="792"/>
      <c r="AA625" s="792"/>
      <c r="AB625" s="792"/>
      <c r="AC625" s="792"/>
      <c r="AD625" s="792"/>
      <c r="AE625" s="792"/>
      <c r="AF625" s="792"/>
      <c r="AG625" s="792"/>
      <c r="AH625" s="792"/>
      <c r="AI625" s="792"/>
      <c r="AJ625" s="792"/>
    </row>
    <row r="626" spans="1:36" ht="17.100000000000001" hidden="1" customHeight="1">
      <c r="A626" s="761"/>
      <c r="B626" s="762"/>
      <c r="C626" s="1705"/>
      <c r="D626" s="1703"/>
      <c r="E626" s="75"/>
      <c r="F626" s="61"/>
      <c r="G626" s="97" t="e">
        <f t="shared" si="203"/>
        <v>#DIV/0!</v>
      </c>
      <c r="H626" s="56"/>
      <c r="I626" s="56"/>
      <c r="J626" s="56"/>
      <c r="R626" s="792"/>
      <c r="S626" s="792"/>
      <c r="T626" s="792"/>
      <c r="U626" s="792"/>
      <c r="V626" s="792"/>
      <c r="W626" s="792"/>
      <c r="X626" s="792"/>
      <c r="Y626" s="792"/>
      <c r="Z626" s="792"/>
      <c r="AA626" s="792"/>
      <c r="AB626" s="792"/>
      <c r="AC626" s="792"/>
      <c r="AD626" s="792"/>
      <c r="AE626" s="792"/>
      <c r="AF626" s="792"/>
      <c r="AG626" s="792"/>
      <c r="AH626" s="792"/>
      <c r="AI626" s="792"/>
      <c r="AJ626" s="792"/>
    </row>
    <row r="627" spans="1:36" ht="17.100000000000001" hidden="1" customHeight="1">
      <c r="A627" s="761"/>
      <c r="B627" s="762"/>
      <c r="C627" s="1705"/>
      <c r="D627" s="1703"/>
      <c r="E627" s="75"/>
      <c r="F627" s="61"/>
      <c r="G627" s="97" t="e">
        <f t="shared" si="203"/>
        <v>#DIV/0!</v>
      </c>
      <c r="H627" s="56"/>
      <c r="I627" s="56"/>
      <c r="J627" s="56"/>
      <c r="R627" s="792"/>
      <c r="S627" s="792"/>
      <c r="T627" s="792"/>
      <c r="U627" s="792"/>
      <c r="V627" s="792"/>
      <c r="W627" s="792"/>
      <c r="X627" s="792"/>
      <c r="Y627" s="792"/>
      <c r="Z627" s="792"/>
      <c r="AA627" s="792"/>
      <c r="AB627" s="792"/>
      <c r="AC627" s="792"/>
      <c r="AD627" s="792"/>
      <c r="AE627" s="792"/>
      <c r="AF627" s="792"/>
      <c r="AG627" s="792"/>
      <c r="AH627" s="792"/>
      <c r="AI627" s="792"/>
      <c r="AJ627" s="792"/>
    </row>
    <row r="628" spans="1:36" ht="17.100000000000001" hidden="1" customHeight="1">
      <c r="A628" s="761"/>
      <c r="B628" s="762"/>
      <c r="C628" s="1705"/>
      <c r="D628" s="1703"/>
      <c r="E628" s="75"/>
      <c r="F628" s="61"/>
      <c r="G628" s="97" t="e">
        <f t="shared" si="203"/>
        <v>#DIV/0!</v>
      </c>
      <c r="H628" s="56"/>
      <c r="I628" s="56"/>
      <c r="J628" s="56"/>
      <c r="R628" s="792"/>
      <c r="S628" s="792"/>
      <c r="T628" s="792"/>
      <c r="U628" s="792"/>
      <c r="V628" s="792"/>
      <c r="W628" s="792"/>
      <c r="X628" s="792"/>
      <c r="Y628" s="792"/>
      <c r="Z628" s="792"/>
      <c r="AA628" s="792"/>
      <c r="AB628" s="792"/>
      <c r="AC628" s="792"/>
      <c r="AD628" s="792"/>
      <c r="AE628" s="792"/>
      <c r="AF628" s="792"/>
      <c r="AG628" s="792"/>
      <c r="AH628" s="792"/>
      <c r="AI628" s="792">
        <f t="shared" si="206"/>
        <v>0</v>
      </c>
      <c r="AJ628" s="792">
        <f t="shared" si="207"/>
        <v>0</v>
      </c>
    </row>
    <row r="629" spans="1:36" ht="17.100000000000001" hidden="1" customHeight="1">
      <c r="A629" s="761"/>
      <c r="B629" s="762"/>
      <c r="C629" s="1705"/>
      <c r="D629" s="1703"/>
      <c r="E629" s="75"/>
      <c r="F629" s="61"/>
      <c r="G629" s="97" t="e">
        <f t="shared" si="203"/>
        <v>#DIV/0!</v>
      </c>
      <c r="H629" s="56"/>
      <c r="I629" s="56"/>
      <c r="J629" s="56"/>
      <c r="R629" s="792"/>
      <c r="S629" s="792"/>
      <c r="T629" s="792"/>
      <c r="U629" s="792"/>
      <c r="V629" s="792"/>
      <c r="W629" s="792"/>
      <c r="X629" s="792"/>
      <c r="Y629" s="792"/>
      <c r="Z629" s="792"/>
      <c r="AA629" s="792"/>
      <c r="AB629" s="792"/>
      <c r="AC629" s="792"/>
      <c r="AD629" s="792"/>
      <c r="AE629" s="792"/>
      <c r="AF629" s="792"/>
      <c r="AG629" s="792"/>
      <c r="AH629" s="792"/>
      <c r="AI629" s="792">
        <f t="shared" si="206"/>
        <v>0</v>
      </c>
      <c r="AJ629" s="792">
        <f t="shared" si="207"/>
        <v>0</v>
      </c>
    </row>
    <row r="630" spans="1:36" ht="17.100000000000001" hidden="1" customHeight="1">
      <c r="A630" s="761"/>
      <c r="B630" s="762"/>
      <c r="C630" s="1705"/>
      <c r="D630" s="1703"/>
      <c r="E630" s="75"/>
      <c r="F630" s="61"/>
      <c r="G630" s="97" t="e">
        <f t="shared" si="203"/>
        <v>#DIV/0!</v>
      </c>
      <c r="H630" s="56"/>
      <c r="I630" s="56"/>
      <c r="J630" s="56"/>
      <c r="R630" s="792"/>
      <c r="S630" s="792"/>
      <c r="T630" s="792"/>
      <c r="U630" s="792"/>
      <c r="V630" s="792"/>
      <c r="W630" s="792"/>
      <c r="X630" s="792"/>
      <c r="Y630" s="792"/>
      <c r="Z630" s="792"/>
      <c r="AA630" s="792"/>
      <c r="AB630" s="792"/>
      <c r="AC630" s="792"/>
      <c r="AD630" s="792"/>
      <c r="AE630" s="792"/>
      <c r="AF630" s="792"/>
      <c r="AG630" s="792"/>
      <c r="AH630" s="792"/>
      <c r="AI630" s="792">
        <f t="shared" si="206"/>
        <v>0</v>
      </c>
      <c r="AJ630" s="792">
        <f t="shared" si="207"/>
        <v>0</v>
      </c>
    </row>
    <row r="631" spans="1:36" ht="17.100000000000001" hidden="1" customHeight="1">
      <c r="A631" s="761"/>
      <c r="B631" s="762"/>
      <c r="C631" s="1705"/>
      <c r="D631" s="1703"/>
      <c r="E631" s="75"/>
      <c r="F631" s="61"/>
      <c r="G631" s="97" t="e">
        <f t="shared" si="203"/>
        <v>#DIV/0!</v>
      </c>
      <c r="H631" s="56"/>
      <c r="I631" s="56"/>
      <c r="J631" s="56"/>
      <c r="R631" s="792"/>
      <c r="S631" s="792"/>
      <c r="T631" s="792"/>
      <c r="U631" s="792"/>
      <c r="V631" s="792"/>
      <c r="W631" s="792"/>
      <c r="X631" s="792"/>
      <c r="Y631" s="792"/>
      <c r="Z631" s="792"/>
      <c r="AA631" s="792"/>
      <c r="AB631" s="792"/>
      <c r="AC631" s="792"/>
      <c r="AD631" s="792"/>
      <c r="AE631" s="792"/>
      <c r="AF631" s="792"/>
      <c r="AG631" s="792"/>
      <c r="AH631" s="792"/>
      <c r="AI631" s="792">
        <f t="shared" si="206"/>
        <v>0</v>
      </c>
      <c r="AJ631" s="792">
        <f t="shared" si="207"/>
        <v>0</v>
      </c>
    </row>
    <row r="632" spans="1:36" ht="17.100000000000001" hidden="1" customHeight="1">
      <c r="A632" s="761"/>
      <c r="B632" s="762"/>
      <c r="C632" s="1705"/>
      <c r="D632" s="1703"/>
      <c r="E632" s="69"/>
      <c r="F632" s="61"/>
      <c r="G632" s="97" t="e">
        <f t="shared" si="203"/>
        <v>#DIV/0!</v>
      </c>
      <c r="H632" s="56"/>
      <c r="I632" s="56"/>
      <c r="J632" s="56"/>
      <c r="R632" s="792"/>
      <c r="S632" s="792"/>
      <c r="T632" s="792"/>
      <c r="U632" s="792"/>
      <c r="V632" s="792"/>
      <c r="W632" s="792"/>
      <c r="X632" s="792"/>
      <c r="Y632" s="792"/>
      <c r="Z632" s="792"/>
      <c r="AA632" s="792"/>
      <c r="AB632" s="792"/>
      <c r="AC632" s="792"/>
      <c r="AD632" s="792"/>
      <c r="AE632" s="792"/>
      <c r="AF632" s="792"/>
      <c r="AG632" s="792"/>
      <c r="AH632" s="792"/>
      <c r="AI632" s="792">
        <f t="shared" si="206"/>
        <v>0</v>
      </c>
      <c r="AJ632" s="792">
        <f t="shared" si="207"/>
        <v>0</v>
      </c>
    </row>
    <row r="633" spans="1:36" ht="17.100000000000001" hidden="1" customHeight="1">
      <c r="A633" s="761"/>
      <c r="B633" s="762"/>
      <c r="C633" s="1705"/>
      <c r="D633" s="1703"/>
      <c r="E633" s="69"/>
      <c r="F633" s="61"/>
      <c r="G633" s="97" t="e">
        <f t="shared" si="203"/>
        <v>#DIV/0!</v>
      </c>
      <c r="H633" s="56"/>
      <c r="I633" s="56"/>
      <c r="J633" s="56"/>
      <c r="R633" s="792"/>
      <c r="S633" s="792"/>
      <c r="T633" s="792"/>
      <c r="U633" s="792"/>
      <c r="V633" s="792"/>
      <c r="W633" s="792"/>
      <c r="X633" s="792"/>
      <c r="Y633" s="792"/>
      <c r="Z633" s="792"/>
      <c r="AA633" s="792"/>
      <c r="AB633" s="792"/>
      <c r="AC633" s="792"/>
      <c r="AD633" s="792"/>
      <c r="AE633" s="792"/>
      <c r="AF633" s="792"/>
      <c r="AG633" s="792"/>
      <c r="AH633" s="792"/>
      <c r="AI633" s="792">
        <f t="shared" si="206"/>
        <v>0</v>
      </c>
      <c r="AJ633" s="792">
        <f t="shared" si="207"/>
        <v>0</v>
      </c>
    </row>
    <row r="634" spans="1:36" ht="17.100000000000001" hidden="1" customHeight="1">
      <c r="A634" s="761"/>
      <c r="B634" s="762"/>
      <c r="C634" s="1705"/>
      <c r="D634" s="1703"/>
      <c r="E634" s="69"/>
      <c r="F634" s="61"/>
      <c r="G634" s="97" t="e">
        <f t="shared" si="203"/>
        <v>#DIV/0!</v>
      </c>
      <c r="H634" s="56"/>
      <c r="I634" s="56"/>
      <c r="J634" s="56"/>
      <c r="R634" s="792"/>
      <c r="S634" s="792"/>
      <c r="T634" s="792"/>
      <c r="U634" s="792"/>
      <c r="V634" s="792"/>
      <c r="W634" s="792"/>
      <c r="X634" s="792"/>
      <c r="Y634" s="792"/>
      <c r="Z634" s="792"/>
      <c r="AA634" s="792"/>
      <c r="AB634" s="792"/>
      <c r="AC634" s="792"/>
      <c r="AD634" s="792"/>
      <c r="AE634" s="792"/>
      <c r="AF634" s="792"/>
      <c r="AG634" s="792"/>
      <c r="AH634" s="792"/>
      <c r="AI634" s="792">
        <f t="shared" si="206"/>
        <v>0</v>
      </c>
      <c r="AJ634" s="792">
        <f t="shared" si="207"/>
        <v>0</v>
      </c>
    </row>
    <row r="635" spans="1:36" ht="17.100000000000001" hidden="1" customHeight="1" thickBot="1">
      <c r="A635" s="764"/>
      <c r="B635" s="762"/>
      <c r="C635" s="1705"/>
      <c r="D635" s="1703"/>
      <c r="E635" s="69"/>
      <c r="F635" s="61"/>
      <c r="G635" s="97" t="e">
        <f t="shared" si="203"/>
        <v>#DIV/0!</v>
      </c>
      <c r="H635" s="56"/>
      <c r="I635" s="56"/>
      <c r="J635" s="56"/>
      <c r="R635" s="792"/>
      <c r="S635" s="792"/>
      <c r="T635" s="792"/>
      <c r="U635" s="792"/>
      <c r="V635" s="792"/>
      <c r="W635" s="792"/>
      <c r="X635" s="792"/>
      <c r="Y635" s="792"/>
      <c r="Z635" s="792"/>
      <c r="AA635" s="792"/>
      <c r="AB635" s="792"/>
      <c r="AC635" s="792"/>
      <c r="AD635" s="792"/>
      <c r="AE635" s="792"/>
      <c r="AF635" s="792"/>
      <c r="AG635" s="792"/>
      <c r="AH635" s="792"/>
      <c r="AI635" s="792">
        <f t="shared" si="206"/>
        <v>0</v>
      </c>
      <c r="AJ635" s="792">
        <f t="shared" si="207"/>
        <v>0</v>
      </c>
    </row>
    <row r="636" spans="1:36" ht="16.05" customHeight="1" thickBot="1">
      <c r="A636" s="744"/>
      <c r="B636" s="1706" t="s">
        <v>600</v>
      </c>
      <c r="C636" s="1707"/>
      <c r="D636" s="1708"/>
      <c r="E636" s="736"/>
      <c r="F636" s="250"/>
      <c r="G636" s="142"/>
      <c r="H636" s="142">
        <f>SUM(H595:H635)</f>
        <v>67075</v>
      </c>
      <c r="I636" s="142">
        <f>SUM(I595:I635)</f>
        <v>0</v>
      </c>
      <c r="J636" s="142">
        <f>SUM(J595:J635)</f>
        <v>0</v>
      </c>
      <c r="R636" s="822" t="s">
        <v>660</v>
      </c>
      <c r="S636" s="798"/>
      <c r="T636" s="798">
        <f>SUM(T595:T635)</f>
        <v>0</v>
      </c>
      <c r="U636" s="798">
        <f t="shared" ref="U636:AH636" si="209">SUM(U595:U635)</f>
        <v>0</v>
      </c>
      <c r="V636" s="798">
        <f t="shared" si="209"/>
        <v>0</v>
      </c>
      <c r="W636" s="798">
        <f t="shared" si="209"/>
        <v>0</v>
      </c>
      <c r="X636" s="798">
        <f t="shared" si="209"/>
        <v>0</v>
      </c>
      <c r="Y636" s="798">
        <f t="shared" si="209"/>
        <v>0</v>
      </c>
      <c r="Z636" s="798">
        <f t="shared" si="209"/>
        <v>0</v>
      </c>
      <c r="AA636" s="798">
        <f t="shared" si="209"/>
        <v>0</v>
      </c>
      <c r="AB636" s="798">
        <f t="shared" si="209"/>
        <v>0</v>
      </c>
      <c r="AC636" s="798">
        <f t="shared" si="209"/>
        <v>0</v>
      </c>
      <c r="AD636" s="798">
        <f t="shared" si="209"/>
        <v>0</v>
      </c>
      <c r="AE636" s="798">
        <f t="shared" si="209"/>
        <v>0</v>
      </c>
      <c r="AF636" s="798">
        <f t="shared" si="209"/>
        <v>0</v>
      </c>
      <c r="AG636" s="798">
        <f t="shared" si="209"/>
        <v>0</v>
      </c>
      <c r="AH636" s="798">
        <f t="shared" si="209"/>
        <v>0</v>
      </c>
      <c r="AI636" s="798">
        <f>SUM(T636:AH636)</f>
        <v>0</v>
      </c>
      <c r="AJ636" s="814">
        <f>H636-AI636</f>
        <v>67075</v>
      </c>
    </row>
    <row r="637" spans="1:36" ht="16.05" customHeight="1">
      <c r="A637" s="743">
        <v>2</v>
      </c>
      <c r="B637" s="618">
        <v>345</v>
      </c>
      <c r="C637" s="1938" t="s">
        <v>159</v>
      </c>
      <c r="D637" s="1939"/>
      <c r="E637" s="741" t="s">
        <v>117</v>
      </c>
      <c r="F637" s="303" t="s">
        <v>117</v>
      </c>
      <c r="G637" s="742" t="s">
        <v>117</v>
      </c>
      <c r="H637" s="742" t="s">
        <v>117</v>
      </c>
      <c r="I637" s="742" t="s">
        <v>117</v>
      </c>
      <c r="J637" s="742" t="s">
        <v>117</v>
      </c>
    </row>
    <row r="638" spans="1:36" ht="17.100000000000001" customHeight="1" thickBot="1">
      <c r="A638" s="763"/>
      <c r="B638" s="762"/>
      <c r="C638" s="1702"/>
      <c r="D638" s="1703"/>
      <c r="E638" s="75" t="s">
        <v>96</v>
      </c>
      <c r="F638" s="60"/>
      <c r="G638" s="97" t="e">
        <f t="shared" ref="G638:G659" si="210">H638/F638</f>
        <v>#DIV/0!</v>
      </c>
      <c r="H638" s="56"/>
      <c r="I638" s="56"/>
      <c r="J638" s="56"/>
      <c r="R638" s="792"/>
      <c r="S638" s="792"/>
      <c r="T638" s="792"/>
      <c r="U638" s="792"/>
      <c r="V638" s="792"/>
      <c r="W638" s="792"/>
      <c r="X638" s="792"/>
      <c r="Y638" s="792"/>
      <c r="Z638" s="792"/>
      <c r="AA638" s="792"/>
      <c r="AB638" s="792"/>
      <c r="AC638" s="792"/>
      <c r="AD638" s="792"/>
      <c r="AE638" s="792"/>
      <c r="AF638" s="792"/>
      <c r="AG638" s="792"/>
      <c r="AH638" s="792"/>
      <c r="AI638" s="792">
        <f t="shared" ref="AI638" si="211">SUM(T638:AH638)</f>
        <v>0</v>
      </c>
      <c r="AJ638" s="792">
        <f t="shared" ref="AJ638" si="212">H638-AI638</f>
        <v>0</v>
      </c>
    </row>
    <row r="639" spans="1:36" ht="17.100000000000001" hidden="1" customHeight="1">
      <c r="A639" s="761"/>
      <c r="B639" s="762"/>
      <c r="C639" s="1702"/>
      <c r="D639" s="1703"/>
      <c r="E639" s="75" t="s">
        <v>96</v>
      </c>
      <c r="F639" s="60"/>
      <c r="G639" s="97" t="e">
        <f t="shared" si="210"/>
        <v>#DIV/0!</v>
      </c>
      <c r="H639" s="56"/>
      <c r="I639" s="56"/>
      <c r="J639" s="56"/>
      <c r="R639" s="792"/>
      <c r="S639" s="792"/>
      <c r="T639" s="792"/>
      <c r="U639" s="792"/>
      <c r="V639" s="792"/>
      <c r="W639" s="792"/>
      <c r="X639" s="792"/>
      <c r="Y639" s="792"/>
      <c r="Z639" s="792"/>
      <c r="AA639" s="792"/>
      <c r="AB639" s="792"/>
      <c r="AC639" s="792"/>
      <c r="AD639" s="792"/>
      <c r="AE639" s="792"/>
      <c r="AF639" s="792"/>
      <c r="AG639" s="792"/>
      <c r="AH639" s="792"/>
      <c r="AI639" s="792">
        <f t="shared" ref="AI639:AI659" si="213">SUM(T639:AH639)</f>
        <v>0</v>
      </c>
      <c r="AJ639" s="792">
        <f t="shared" ref="AJ639:AJ659" si="214">H639-AI639</f>
        <v>0</v>
      </c>
    </row>
    <row r="640" spans="1:36" ht="17.100000000000001" hidden="1" customHeight="1">
      <c r="A640" s="761"/>
      <c r="B640" s="762"/>
      <c r="C640" s="1702"/>
      <c r="D640" s="1703"/>
      <c r="E640" s="75" t="s">
        <v>96</v>
      </c>
      <c r="F640" s="60"/>
      <c r="G640" s="97" t="e">
        <f t="shared" si="210"/>
        <v>#DIV/0!</v>
      </c>
      <c r="H640" s="56"/>
      <c r="I640" s="56"/>
      <c r="J640" s="56"/>
      <c r="R640" s="792"/>
      <c r="S640" s="792"/>
      <c r="T640" s="792"/>
      <c r="U640" s="792"/>
      <c r="V640" s="792"/>
      <c r="W640" s="792"/>
      <c r="X640" s="792"/>
      <c r="Y640" s="792"/>
      <c r="Z640" s="792"/>
      <c r="AA640" s="792"/>
      <c r="AB640" s="792"/>
      <c r="AC640" s="792"/>
      <c r="AD640" s="792"/>
      <c r="AE640" s="792"/>
      <c r="AF640" s="792"/>
      <c r="AG640" s="792"/>
      <c r="AH640" s="792"/>
      <c r="AI640" s="792">
        <f t="shared" si="213"/>
        <v>0</v>
      </c>
      <c r="AJ640" s="792">
        <f t="shared" si="214"/>
        <v>0</v>
      </c>
    </row>
    <row r="641" spans="1:36" ht="17.100000000000001" hidden="1" customHeight="1">
      <c r="A641" s="761"/>
      <c r="B641" s="762"/>
      <c r="C641" s="1702"/>
      <c r="D641" s="1703"/>
      <c r="E641" s="75" t="s">
        <v>96</v>
      </c>
      <c r="F641" s="60"/>
      <c r="G641" s="97" t="e">
        <f t="shared" si="210"/>
        <v>#DIV/0!</v>
      </c>
      <c r="H641" s="56"/>
      <c r="I641" s="56"/>
      <c r="J641" s="56"/>
      <c r="R641" s="792"/>
      <c r="S641" s="792"/>
      <c r="T641" s="792"/>
      <c r="U641" s="792"/>
      <c r="V641" s="792"/>
      <c r="W641" s="792"/>
      <c r="X641" s="792"/>
      <c r="Y641" s="792"/>
      <c r="Z641" s="792"/>
      <c r="AA641" s="792"/>
      <c r="AB641" s="792"/>
      <c r="AC641" s="792"/>
      <c r="AD641" s="792"/>
      <c r="AE641" s="792"/>
      <c r="AF641" s="792"/>
      <c r="AG641" s="792"/>
      <c r="AH641" s="792"/>
      <c r="AI641" s="792"/>
      <c r="AJ641" s="792"/>
    </row>
    <row r="642" spans="1:36" ht="17.100000000000001" hidden="1" customHeight="1">
      <c r="A642" s="761"/>
      <c r="B642" s="762"/>
      <c r="C642" s="1702"/>
      <c r="D642" s="1703"/>
      <c r="E642" s="75" t="s">
        <v>96</v>
      </c>
      <c r="F642" s="60"/>
      <c r="G642" s="97" t="e">
        <f t="shared" si="210"/>
        <v>#DIV/0!</v>
      </c>
      <c r="H642" s="56"/>
      <c r="I642" s="56"/>
      <c r="J642" s="56"/>
      <c r="R642" s="792"/>
      <c r="S642" s="792"/>
      <c r="T642" s="792"/>
      <c r="U642" s="792"/>
      <c r="V642" s="792"/>
      <c r="W642" s="792"/>
      <c r="X642" s="792"/>
      <c r="Y642" s="792"/>
      <c r="Z642" s="792"/>
      <c r="AA642" s="792"/>
      <c r="AB642" s="792"/>
      <c r="AC642" s="792"/>
      <c r="AD642" s="792"/>
      <c r="AE642" s="792"/>
      <c r="AF642" s="792"/>
      <c r="AG642" s="792"/>
      <c r="AH642" s="792"/>
      <c r="AI642" s="792"/>
      <c r="AJ642" s="792"/>
    </row>
    <row r="643" spans="1:36" ht="17.100000000000001" hidden="1" customHeight="1">
      <c r="A643" s="761"/>
      <c r="B643" s="762"/>
      <c r="C643" s="1702"/>
      <c r="D643" s="1703"/>
      <c r="E643" s="75" t="s">
        <v>96</v>
      </c>
      <c r="F643" s="60"/>
      <c r="G643" s="97" t="e">
        <f t="shared" si="210"/>
        <v>#DIV/0!</v>
      </c>
      <c r="H643" s="56"/>
      <c r="I643" s="56"/>
      <c r="J643" s="56"/>
      <c r="R643" s="792"/>
      <c r="S643" s="792"/>
      <c r="T643" s="792"/>
      <c r="U643" s="792"/>
      <c r="V643" s="792"/>
      <c r="W643" s="792"/>
      <c r="X643" s="792"/>
      <c r="Y643" s="792"/>
      <c r="Z643" s="792"/>
      <c r="AA643" s="792"/>
      <c r="AB643" s="792"/>
      <c r="AC643" s="792"/>
      <c r="AD643" s="792"/>
      <c r="AE643" s="792"/>
      <c r="AF643" s="792"/>
      <c r="AG643" s="792"/>
      <c r="AH643" s="792"/>
      <c r="AI643" s="792"/>
      <c r="AJ643" s="792"/>
    </row>
    <row r="644" spans="1:36" ht="17.100000000000001" hidden="1" customHeight="1">
      <c r="A644" s="761"/>
      <c r="B644" s="762"/>
      <c r="C644" s="1702"/>
      <c r="D644" s="1703"/>
      <c r="E644" s="75" t="s">
        <v>96</v>
      </c>
      <c r="F644" s="60"/>
      <c r="G644" s="97" t="e">
        <f t="shared" si="210"/>
        <v>#DIV/0!</v>
      </c>
      <c r="H644" s="56"/>
      <c r="I644" s="56"/>
      <c r="J644" s="56"/>
      <c r="R644" s="792"/>
      <c r="S644" s="792"/>
      <c r="T644" s="792"/>
      <c r="U644" s="792"/>
      <c r="V644" s="792"/>
      <c r="W644" s="792"/>
      <c r="X644" s="792"/>
      <c r="Y644" s="792"/>
      <c r="Z644" s="792"/>
      <c r="AA644" s="792"/>
      <c r="AB644" s="792"/>
      <c r="AC644" s="792"/>
      <c r="AD644" s="792"/>
      <c r="AE644" s="792"/>
      <c r="AF644" s="792"/>
      <c r="AG644" s="792"/>
      <c r="AH644" s="792"/>
      <c r="AI644" s="792"/>
      <c r="AJ644" s="792"/>
    </row>
    <row r="645" spans="1:36" ht="17.100000000000001" hidden="1" customHeight="1">
      <c r="A645" s="761"/>
      <c r="B645" s="762"/>
      <c r="C645" s="1702"/>
      <c r="D645" s="1703"/>
      <c r="E645" s="75" t="s">
        <v>96</v>
      </c>
      <c r="F645" s="60"/>
      <c r="G645" s="97" t="e">
        <f t="shared" si="210"/>
        <v>#DIV/0!</v>
      </c>
      <c r="H645" s="56"/>
      <c r="I645" s="56"/>
      <c r="J645" s="56"/>
      <c r="R645" s="792"/>
      <c r="S645" s="792"/>
      <c r="T645" s="792"/>
      <c r="U645" s="792"/>
      <c r="V645" s="792"/>
      <c r="W645" s="792"/>
      <c r="X645" s="792"/>
      <c r="Y645" s="792"/>
      <c r="Z645" s="792"/>
      <c r="AA645" s="792"/>
      <c r="AB645" s="792"/>
      <c r="AC645" s="792"/>
      <c r="AD645" s="792"/>
      <c r="AE645" s="792"/>
      <c r="AF645" s="792"/>
      <c r="AG645" s="792"/>
      <c r="AH645" s="792"/>
      <c r="AI645" s="792"/>
      <c r="AJ645" s="792"/>
    </row>
    <row r="646" spans="1:36" ht="17.100000000000001" hidden="1" customHeight="1">
      <c r="A646" s="761"/>
      <c r="B646" s="762"/>
      <c r="C646" s="1702"/>
      <c r="D646" s="1703"/>
      <c r="E646" s="75" t="s">
        <v>96</v>
      </c>
      <c r="F646" s="60"/>
      <c r="G646" s="97" t="e">
        <f t="shared" si="210"/>
        <v>#DIV/0!</v>
      </c>
      <c r="H646" s="56"/>
      <c r="I646" s="56"/>
      <c r="J646" s="56"/>
      <c r="R646" s="792"/>
      <c r="S646" s="792"/>
      <c r="T646" s="792"/>
      <c r="U646" s="792"/>
      <c r="V646" s="792"/>
      <c r="W646" s="792"/>
      <c r="X646" s="792"/>
      <c r="Y646" s="792"/>
      <c r="Z646" s="792"/>
      <c r="AA646" s="792"/>
      <c r="AB646" s="792"/>
      <c r="AC646" s="792"/>
      <c r="AD646" s="792"/>
      <c r="AE646" s="792"/>
      <c r="AF646" s="792"/>
      <c r="AG646" s="792"/>
      <c r="AH646" s="792"/>
      <c r="AI646" s="792"/>
      <c r="AJ646" s="792"/>
    </row>
    <row r="647" spans="1:36" ht="17.100000000000001" hidden="1" customHeight="1">
      <c r="A647" s="761"/>
      <c r="B647" s="762"/>
      <c r="C647" s="1702"/>
      <c r="D647" s="1703"/>
      <c r="E647" s="75" t="s">
        <v>96</v>
      </c>
      <c r="F647" s="60"/>
      <c r="G647" s="97" t="e">
        <f t="shared" si="210"/>
        <v>#DIV/0!</v>
      </c>
      <c r="H647" s="56"/>
      <c r="I647" s="56"/>
      <c r="J647" s="56"/>
      <c r="R647" s="792"/>
      <c r="S647" s="792"/>
      <c r="T647" s="792"/>
      <c r="U647" s="792"/>
      <c r="V647" s="792"/>
      <c r="W647" s="792"/>
      <c r="X647" s="792"/>
      <c r="Y647" s="792"/>
      <c r="Z647" s="792"/>
      <c r="AA647" s="792"/>
      <c r="AB647" s="792"/>
      <c r="AC647" s="792"/>
      <c r="AD647" s="792"/>
      <c r="AE647" s="792"/>
      <c r="AF647" s="792"/>
      <c r="AG647" s="792"/>
      <c r="AH647" s="792"/>
      <c r="AI647" s="792"/>
      <c r="AJ647" s="792"/>
    </row>
    <row r="648" spans="1:36" ht="17.100000000000001" hidden="1" customHeight="1">
      <c r="A648" s="761"/>
      <c r="B648" s="762"/>
      <c r="C648" s="1702"/>
      <c r="D648" s="1703"/>
      <c r="E648" s="75" t="s">
        <v>96</v>
      </c>
      <c r="F648" s="60"/>
      <c r="G648" s="97" t="e">
        <f t="shared" si="210"/>
        <v>#DIV/0!</v>
      </c>
      <c r="H648" s="56"/>
      <c r="I648" s="56"/>
      <c r="J648" s="56"/>
      <c r="R648" s="792"/>
      <c r="S648" s="792"/>
      <c r="T648" s="792"/>
      <c r="U648" s="792"/>
      <c r="V648" s="792"/>
      <c r="W648" s="792"/>
      <c r="X648" s="792"/>
      <c r="Y648" s="792"/>
      <c r="Z648" s="792"/>
      <c r="AA648" s="792"/>
      <c r="AB648" s="792"/>
      <c r="AC648" s="792"/>
      <c r="AD648" s="792"/>
      <c r="AE648" s="792"/>
      <c r="AF648" s="792"/>
      <c r="AG648" s="792"/>
      <c r="AH648" s="792"/>
      <c r="AI648" s="792"/>
      <c r="AJ648" s="792"/>
    </row>
    <row r="649" spans="1:36" ht="17.100000000000001" hidden="1" customHeight="1">
      <c r="A649" s="761"/>
      <c r="B649" s="762"/>
      <c r="C649" s="1702"/>
      <c r="D649" s="1703"/>
      <c r="E649" s="75" t="s">
        <v>96</v>
      </c>
      <c r="F649" s="60"/>
      <c r="G649" s="97" t="e">
        <f t="shared" si="210"/>
        <v>#DIV/0!</v>
      </c>
      <c r="H649" s="56"/>
      <c r="I649" s="56"/>
      <c r="J649" s="56"/>
      <c r="R649" s="792"/>
      <c r="S649" s="792"/>
      <c r="T649" s="792"/>
      <c r="U649" s="792"/>
      <c r="V649" s="792"/>
      <c r="W649" s="792"/>
      <c r="X649" s="792"/>
      <c r="Y649" s="792"/>
      <c r="Z649" s="792"/>
      <c r="AA649" s="792"/>
      <c r="AB649" s="792"/>
      <c r="AC649" s="792"/>
      <c r="AD649" s="792"/>
      <c r="AE649" s="792"/>
      <c r="AF649" s="792"/>
      <c r="AG649" s="792"/>
      <c r="AH649" s="792"/>
      <c r="AI649" s="792"/>
      <c r="AJ649" s="792"/>
    </row>
    <row r="650" spans="1:36" ht="17.100000000000001" hidden="1" customHeight="1">
      <c r="A650" s="761"/>
      <c r="B650" s="762"/>
      <c r="C650" s="1702"/>
      <c r="D650" s="1703"/>
      <c r="E650" s="75" t="s">
        <v>96</v>
      </c>
      <c r="F650" s="60"/>
      <c r="G650" s="97" t="e">
        <f t="shared" si="210"/>
        <v>#DIV/0!</v>
      </c>
      <c r="H650" s="56"/>
      <c r="I650" s="56"/>
      <c r="J650" s="56"/>
      <c r="R650" s="792"/>
      <c r="S650" s="792"/>
      <c r="T650" s="792"/>
      <c r="U650" s="792"/>
      <c r="V650" s="792"/>
      <c r="W650" s="792"/>
      <c r="X650" s="792"/>
      <c r="Y650" s="792"/>
      <c r="Z650" s="792"/>
      <c r="AA650" s="792"/>
      <c r="AB650" s="792"/>
      <c r="AC650" s="792"/>
      <c r="AD650" s="792"/>
      <c r="AE650" s="792"/>
      <c r="AF650" s="792"/>
      <c r="AG650" s="792"/>
      <c r="AH650" s="792"/>
      <c r="AI650" s="792"/>
      <c r="AJ650" s="792"/>
    </row>
    <row r="651" spans="1:36" ht="17.100000000000001" hidden="1" customHeight="1">
      <c r="A651" s="761"/>
      <c r="B651" s="762"/>
      <c r="C651" s="1702"/>
      <c r="D651" s="1703"/>
      <c r="E651" s="75" t="s">
        <v>96</v>
      </c>
      <c r="F651" s="60"/>
      <c r="G651" s="97" t="e">
        <f t="shared" si="210"/>
        <v>#DIV/0!</v>
      </c>
      <c r="H651" s="56"/>
      <c r="I651" s="56"/>
      <c r="J651" s="56"/>
      <c r="R651" s="792"/>
      <c r="S651" s="792"/>
      <c r="T651" s="792"/>
      <c r="U651" s="792"/>
      <c r="V651" s="792"/>
      <c r="W651" s="792"/>
      <c r="X651" s="792"/>
      <c r="Y651" s="792"/>
      <c r="Z651" s="792"/>
      <c r="AA651" s="792"/>
      <c r="AB651" s="792"/>
      <c r="AC651" s="792"/>
      <c r="AD651" s="792"/>
      <c r="AE651" s="792"/>
      <c r="AF651" s="792"/>
      <c r="AG651" s="792"/>
      <c r="AH651" s="792"/>
      <c r="AI651" s="792"/>
      <c r="AJ651" s="792"/>
    </row>
    <row r="652" spans="1:36" ht="17.100000000000001" hidden="1" customHeight="1">
      <c r="A652" s="761"/>
      <c r="B652" s="762"/>
      <c r="C652" s="1702"/>
      <c r="D652" s="1703"/>
      <c r="E652" s="75" t="s">
        <v>96</v>
      </c>
      <c r="F652" s="60"/>
      <c r="G652" s="97" t="e">
        <f t="shared" si="210"/>
        <v>#DIV/0!</v>
      </c>
      <c r="H652" s="56"/>
      <c r="I652" s="56"/>
      <c r="J652" s="56"/>
      <c r="R652" s="792"/>
      <c r="S652" s="792"/>
      <c r="T652" s="792"/>
      <c r="U652" s="792"/>
      <c r="V652" s="792"/>
      <c r="W652" s="792"/>
      <c r="X652" s="792"/>
      <c r="Y652" s="792"/>
      <c r="Z652" s="792"/>
      <c r="AA652" s="792"/>
      <c r="AB652" s="792"/>
      <c r="AC652" s="792"/>
      <c r="AD652" s="792"/>
      <c r="AE652" s="792"/>
      <c r="AF652" s="792"/>
      <c r="AG652" s="792"/>
      <c r="AH652" s="792"/>
      <c r="AI652" s="792"/>
      <c r="AJ652" s="792"/>
    </row>
    <row r="653" spans="1:36" ht="17.100000000000001" hidden="1" customHeight="1">
      <c r="A653" s="761"/>
      <c r="B653" s="762"/>
      <c r="C653" s="1702"/>
      <c r="D653" s="1703"/>
      <c r="E653" s="75" t="s">
        <v>96</v>
      </c>
      <c r="F653" s="60"/>
      <c r="G653" s="97" t="e">
        <f t="shared" si="210"/>
        <v>#DIV/0!</v>
      </c>
      <c r="H653" s="56"/>
      <c r="I653" s="56"/>
      <c r="J653" s="56"/>
      <c r="R653" s="792"/>
      <c r="S653" s="792"/>
      <c r="T653" s="792"/>
      <c r="U653" s="792"/>
      <c r="V653" s="792"/>
      <c r="W653" s="792"/>
      <c r="X653" s="792"/>
      <c r="Y653" s="792"/>
      <c r="Z653" s="792"/>
      <c r="AA653" s="792"/>
      <c r="AB653" s="792"/>
      <c r="AC653" s="792"/>
      <c r="AD653" s="792"/>
      <c r="AE653" s="792"/>
      <c r="AF653" s="792"/>
      <c r="AG653" s="792"/>
      <c r="AH653" s="792"/>
      <c r="AI653" s="792">
        <f t="shared" si="213"/>
        <v>0</v>
      </c>
      <c r="AJ653" s="792">
        <f t="shared" si="214"/>
        <v>0</v>
      </c>
    </row>
    <row r="654" spans="1:36" ht="17.100000000000001" hidden="1" customHeight="1">
      <c r="A654" s="761"/>
      <c r="B654" s="762"/>
      <c r="C654" s="1702"/>
      <c r="D654" s="1703"/>
      <c r="E654" s="75" t="s">
        <v>96</v>
      </c>
      <c r="F654" s="60"/>
      <c r="G654" s="97" t="e">
        <f t="shared" si="210"/>
        <v>#DIV/0!</v>
      </c>
      <c r="H654" s="56"/>
      <c r="I654" s="56"/>
      <c r="J654" s="56"/>
      <c r="R654" s="792"/>
      <c r="S654" s="792"/>
      <c r="T654" s="792"/>
      <c r="U654" s="792"/>
      <c r="V654" s="792"/>
      <c r="W654" s="792"/>
      <c r="X654" s="792"/>
      <c r="Y654" s="792"/>
      <c r="Z654" s="792"/>
      <c r="AA654" s="792"/>
      <c r="AB654" s="792"/>
      <c r="AC654" s="792"/>
      <c r="AD654" s="792"/>
      <c r="AE654" s="792"/>
      <c r="AF654" s="792"/>
      <c r="AG654" s="792"/>
      <c r="AH654" s="792"/>
      <c r="AI654" s="792">
        <f t="shared" si="213"/>
        <v>0</v>
      </c>
      <c r="AJ654" s="792">
        <f t="shared" si="214"/>
        <v>0</v>
      </c>
    </row>
    <row r="655" spans="1:36" ht="17.100000000000001" hidden="1" customHeight="1">
      <c r="A655" s="761"/>
      <c r="B655" s="762"/>
      <c r="C655" s="1702"/>
      <c r="D655" s="1703"/>
      <c r="E655" s="75" t="s">
        <v>96</v>
      </c>
      <c r="F655" s="60"/>
      <c r="G655" s="97" t="e">
        <f t="shared" si="210"/>
        <v>#DIV/0!</v>
      </c>
      <c r="H655" s="56"/>
      <c r="I655" s="56"/>
      <c r="J655" s="56"/>
      <c r="R655" s="792"/>
      <c r="S655" s="792"/>
      <c r="T655" s="792"/>
      <c r="U655" s="792"/>
      <c r="V655" s="792"/>
      <c r="W655" s="792"/>
      <c r="X655" s="792"/>
      <c r="Y655" s="792"/>
      <c r="Z655" s="792"/>
      <c r="AA655" s="792"/>
      <c r="AB655" s="792"/>
      <c r="AC655" s="792"/>
      <c r="AD655" s="792"/>
      <c r="AE655" s="792"/>
      <c r="AF655" s="792"/>
      <c r="AG655" s="792"/>
      <c r="AH655" s="792"/>
      <c r="AI655" s="792">
        <f t="shared" si="213"/>
        <v>0</v>
      </c>
      <c r="AJ655" s="792">
        <f t="shared" si="214"/>
        <v>0</v>
      </c>
    </row>
    <row r="656" spans="1:36" ht="17.100000000000001" hidden="1" customHeight="1">
      <c r="A656" s="761"/>
      <c r="B656" s="762"/>
      <c r="C656" s="1702"/>
      <c r="D656" s="1703"/>
      <c r="E656" s="75" t="s">
        <v>96</v>
      </c>
      <c r="F656" s="60"/>
      <c r="G656" s="97" t="e">
        <f t="shared" si="210"/>
        <v>#DIV/0!</v>
      </c>
      <c r="H656" s="56"/>
      <c r="I656" s="56"/>
      <c r="J656" s="56"/>
      <c r="R656" s="792"/>
      <c r="S656" s="792"/>
      <c r="T656" s="792"/>
      <c r="U656" s="792"/>
      <c r="V656" s="792"/>
      <c r="W656" s="792"/>
      <c r="X656" s="792"/>
      <c r="Y656" s="792"/>
      <c r="Z656" s="792"/>
      <c r="AA656" s="792"/>
      <c r="AB656" s="792"/>
      <c r="AC656" s="792"/>
      <c r="AD656" s="792"/>
      <c r="AE656" s="792"/>
      <c r="AF656" s="792"/>
      <c r="AG656" s="792"/>
      <c r="AH656" s="792"/>
      <c r="AI656" s="792">
        <f t="shared" si="213"/>
        <v>0</v>
      </c>
      <c r="AJ656" s="792">
        <f t="shared" si="214"/>
        <v>0</v>
      </c>
    </row>
    <row r="657" spans="1:36" ht="17.100000000000001" hidden="1" customHeight="1">
      <c r="A657" s="761"/>
      <c r="B657" s="762"/>
      <c r="C657" s="1702"/>
      <c r="D657" s="1703"/>
      <c r="E657" s="75" t="s">
        <v>96</v>
      </c>
      <c r="F657" s="60"/>
      <c r="G657" s="97" t="e">
        <f t="shared" si="210"/>
        <v>#DIV/0!</v>
      </c>
      <c r="H657" s="56"/>
      <c r="I657" s="56"/>
      <c r="J657" s="56"/>
      <c r="R657" s="792"/>
      <c r="S657" s="792"/>
      <c r="T657" s="792"/>
      <c r="U657" s="792"/>
      <c r="V657" s="792"/>
      <c r="W657" s="792"/>
      <c r="X657" s="792"/>
      <c r="Y657" s="792"/>
      <c r="Z657" s="792"/>
      <c r="AA657" s="792"/>
      <c r="AB657" s="792"/>
      <c r="AC657" s="792"/>
      <c r="AD657" s="792"/>
      <c r="AE657" s="792"/>
      <c r="AF657" s="792"/>
      <c r="AG657" s="792"/>
      <c r="AH657" s="792"/>
      <c r="AI657" s="792">
        <f t="shared" si="213"/>
        <v>0</v>
      </c>
      <c r="AJ657" s="792">
        <f t="shared" si="214"/>
        <v>0</v>
      </c>
    </row>
    <row r="658" spans="1:36" ht="17.100000000000001" hidden="1" customHeight="1">
      <c r="A658" s="761"/>
      <c r="B658" s="762"/>
      <c r="C658" s="1702"/>
      <c r="D658" s="1703"/>
      <c r="E658" s="75" t="s">
        <v>96</v>
      </c>
      <c r="F658" s="60"/>
      <c r="G658" s="97" t="e">
        <f t="shared" si="210"/>
        <v>#DIV/0!</v>
      </c>
      <c r="H658" s="56"/>
      <c r="I658" s="56"/>
      <c r="J658" s="56"/>
      <c r="R658" s="792"/>
      <c r="S658" s="792"/>
      <c r="T658" s="792"/>
      <c r="U658" s="792"/>
      <c r="V658" s="792"/>
      <c r="W658" s="792"/>
      <c r="X658" s="792"/>
      <c r="Y658" s="792"/>
      <c r="Z658" s="792"/>
      <c r="AA658" s="792"/>
      <c r="AB658" s="792"/>
      <c r="AC658" s="792"/>
      <c r="AD658" s="792"/>
      <c r="AE658" s="792"/>
      <c r="AF658" s="792"/>
      <c r="AG658" s="792"/>
      <c r="AH658" s="792"/>
      <c r="AI658" s="792">
        <f t="shared" si="213"/>
        <v>0</v>
      </c>
      <c r="AJ658" s="792">
        <f t="shared" si="214"/>
        <v>0</v>
      </c>
    </row>
    <row r="659" spans="1:36" ht="17.100000000000001" hidden="1" customHeight="1" thickBot="1">
      <c r="A659" s="764"/>
      <c r="B659" s="762"/>
      <c r="C659" s="1702"/>
      <c r="D659" s="1703"/>
      <c r="E659" s="75" t="s">
        <v>96</v>
      </c>
      <c r="F659" s="60"/>
      <c r="G659" s="97" t="e">
        <f t="shared" si="210"/>
        <v>#DIV/0!</v>
      </c>
      <c r="H659" s="56"/>
      <c r="I659" s="56"/>
      <c r="J659" s="56"/>
      <c r="R659" s="792"/>
      <c r="S659" s="792"/>
      <c r="T659" s="792"/>
      <c r="U659" s="792"/>
      <c r="V659" s="792"/>
      <c r="W659" s="792"/>
      <c r="X659" s="792"/>
      <c r="Y659" s="792"/>
      <c r="Z659" s="792"/>
      <c r="AA659" s="792"/>
      <c r="AB659" s="792"/>
      <c r="AC659" s="792"/>
      <c r="AD659" s="792"/>
      <c r="AE659" s="792"/>
      <c r="AF659" s="792"/>
      <c r="AG659" s="792"/>
      <c r="AH659" s="792"/>
      <c r="AI659" s="792">
        <f t="shared" si="213"/>
        <v>0</v>
      </c>
      <c r="AJ659" s="792">
        <f t="shared" si="214"/>
        <v>0</v>
      </c>
    </row>
    <row r="660" spans="1:36" ht="17.100000000000001" customHeight="1" thickBot="1">
      <c r="A660" s="744"/>
      <c r="B660" s="1706" t="s">
        <v>601</v>
      </c>
      <c r="C660" s="1707"/>
      <c r="D660" s="1708"/>
      <c r="E660" s="736"/>
      <c r="F660" s="250"/>
      <c r="G660" s="142"/>
      <c r="H660" s="142">
        <f>SUM(H638:H659)</f>
        <v>0</v>
      </c>
      <c r="I660" s="142">
        <f t="shared" ref="I660:J660" si="215">SUM(I638:I659)</f>
        <v>0</v>
      </c>
      <c r="J660" s="142">
        <f t="shared" si="215"/>
        <v>0</v>
      </c>
      <c r="R660" s="822" t="s">
        <v>661</v>
      </c>
      <c r="S660" s="798"/>
      <c r="T660" s="798">
        <f>SUM(T638:T659)</f>
        <v>0</v>
      </c>
      <c r="U660" s="798">
        <f t="shared" ref="U660:AH660" si="216">SUM(U638:U659)</f>
        <v>0</v>
      </c>
      <c r="V660" s="798">
        <f t="shared" si="216"/>
        <v>0</v>
      </c>
      <c r="W660" s="798">
        <f t="shared" si="216"/>
        <v>0</v>
      </c>
      <c r="X660" s="798">
        <f t="shared" si="216"/>
        <v>0</v>
      </c>
      <c r="Y660" s="798">
        <f t="shared" si="216"/>
        <v>0</v>
      </c>
      <c r="Z660" s="798">
        <f t="shared" si="216"/>
        <v>0</v>
      </c>
      <c r="AA660" s="798">
        <f t="shared" si="216"/>
        <v>0</v>
      </c>
      <c r="AB660" s="798">
        <f t="shared" si="216"/>
        <v>0</v>
      </c>
      <c r="AC660" s="798">
        <f t="shared" si="216"/>
        <v>0</v>
      </c>
      <c r="AD660" s="798">
        <f t="shared" si="216"/>
        <v>0</v>
      </c>
      <c r="AE660" s="798">
        <f t="shared" si="216"/>
        <v>0</v>
      </c>
      <c r="AF660" s="798">
        <f t="shared" si="216"/>
        <v>0</v>
      </c>
      <c r="AG660" s="798">
        <f t="shared" si="216"/>
        <v>0</v>
      </c>
      <c r="AH660" s="798">
        <f t="shared" si="216"/>
        <v>0</v>
      </c>
      <c r="AI660" s="798">
        <f>SUM(T660:AH660)</f>
        <v>0</v>
      </c>
      <c r="AJ660" s="814">
        <f>H660-AI660</f>
        <v>0</v>
      </c>
    </row>
    <row r="661" spans="1:36" ht="17.100000000000001" customHeight="1">
      <c r="A661" s="740">
        <v>3</v>
      </c>
      <c r="B661" s="618">
        <v>346</v>
      </c>
      <c r="C661" s="2023" t="s">
        <v>1000</v>
      </c>
      <c r="D661" s="2024"/>
      <c r="E661" s="741" t="s">
        <v>117</v>
      </c>
      <c r="F661" s="303" t="s">
        <v>117</v>
      </c>
      <c r="G661" s="742" t="s">
        <v>117</v>
      </c>
      <c r="H661" s="742" t="s">
        <v>117</v>
      </c>
      <c r="I661" s="742" t="s">
        <v>117</v>
      </c>
      <c r="J661" s="742" t="s">
        <v>117</v>
      </c>
      <c r="R661" s="792"/>
      <c r="S661" s="792"/>
      <c r="T661" s="792"/>
      <c r="U661" s="792"/>
      <c r="V661" s="792"/>
      <c r="W661" s="792"/>
      <c r="X661" s="792"/>
      <c r="Y661" s="792"/>
      <c r="Z661" s="792"/>
      <c r="AA661" s="792"/>
      <c r="AB661" s="792"/>
      <c r="AC661" s="792"/>
      <c r="AD661" s="792"/>
      <c r="AE661" s="792"/>
      <c r="AF661" s="792"/>
      <c r="AG661" s="792"/>
      <c r="AH661" s="792"/>
      <c r="AI661" s="792"/>
      <c r="AJ661" s="792"/>
    </row>
    <row r="662" spans="1:36" ht="17.100000000000001" customHeight="1">
      <c r="A662" s="1454" t="s">
        <v>994</v>
      </c>
      <c r="B662" s="749">
        <v>346</v>
      </c>
      <c r="C662" s="1720" t="s">
        <v>150</v>
      </c>
      <c r="D662" s="2025"/>
      <c r="E662" s="746" t="s">
        <v>117</v>
      </c>
      <c r="F662" s="747" t="s">
        <v>117</v>
      </c>
      <c r="G662" s="748" t="s">
        <v>117</v>
      </c>
      <c r="H662" s="748" t="s">
        <v>117</v>
      </c>
      <c r="I662" s="748" t="s">
        <v>117</v>
      </c>
      <c r="J662" s="748" t="s">
        <v>117</v>
      </c>
    </row>
    <row r="663" spans="1:36" ht="17.100000000000001" customHeight="1">
      <c r="A663" s="1459"/>
      <c r="B663" s="762"/>
      <c r="C663" s="1726" t="s">
        <v>151</v>
      </c>
      <c r="D663" s="1725"/>
      <c r="E663" s="75" t="s">
        <v>178</v>
      </c>
      <c r="F663" s="60"/>
      <c r="G663" s="97" t="e">
        <f t="shared" ref="G663" si="217">H663/F663</f>
        <v>#DIV/0!</v>
      </c>
      <c r="H663" s="56"/>
      <c r="I663" s="56"/>
      <c r="J663" s="56"/>
      <c r="R663" s="792"/>
      <c r="S663" s="792"/>
      <c r="T663" s="792"/>
      <c r="U663" s="792"/>
      <c r="V663" s="792"/>
      <c r="W663" s="792"/>
      <c r="X663" s="792"/>
      <c r="Y663" s="792"/>
      <c r="Z663" s="792"/>
      <c r="AA663" s="792"/>
      <c r="AB663" s="792"/>
      <c r="AC663" s="792"/>
      <c r="AD663" s="792"/>
      <c r="AE663" s="792"/>
      <c r="AF663" s="792"/>
      <c r="AG663" s="792"/>
      <c r="AH663" s="792"/>
      <c r="AI663" s="792">
        <f t="shared" ref="AI663:AI697" si="218">SUM(T663:AH663)</f>
        <v>0</v>
      </c>
      <c r="AJ663" s="792">
        <f t="shared" ref="AJ663:AJ697" si="219">H663-AI663</f>
        <v>0</v>
      </c>
    </row>
    <row r="664" spans="1:36" ht="17.100000000000001" customHeight="1">
      <c r="A664" s="1460"/>
      <c r="B664" s="762"/>
      <c r="C664" s="1726" t="s">
        <v>152</v>
      </c>
      <c r="D664" s="1725"/>
      <c r="E664" s="75" t="s">
        <v>96</v>
      </c>
      <c r="F664" s="60"/>
      <c r="G664" s="97" t="e">
        <f t="shared" ref="G664:G700" si="220">H664/F664</f>
        <v>#DIV/0!</v>
      </c>
      <c r="H664" s="56"/>
      <c r="I664" s="56"/>
      <c r="J664" s="56"/>
      <c r="R664" s="792"/>
      <c r="S664" s="792"/>
      <c r="T664" s="792"/>
      <c r="U664" s="792"/>
      <c r="V664" s="792"/>
      <c r="W664" s="792"/>
      <c r="X664" s="792"/>
      <c r="Y664" s="792"/>
      <c r="Z664" s="792"/>
      <c r="AA664" s="792"/>
      <c r="AB664" s="792"/>
      <c r="AC664" s="792"/>
      <c r="AD664" s="792"/>
      <c r="AE664" s="792"/>
      <c r="AF664" s="792"/>
      <c r="AG664" s="792"/>
      <c r="AH664" s="792"/>
      <c r="AI664" s="792">
        <f t="shared" si="218"/>
        <v>0</v>
      </c>
      <c r="AJ664" s="792">
        <f t="shared" si="219"/>
        <v>0</v>
      </c>
    </row>
    <row r="665" spans="1:36" ht="17.100000000000001" customHeight="1">
      <c r="A665" s="1460"/>
      <c r="B665" s="762"/>
      <c r="C665" s="1726" t="s">
        <v>154</v>
      </c>
      <c r="D665" s="1725"/>
      <c r="E665" s="75" t="s">
        <v>96</v>
      </c>
      <c r="F665" s="60"/>
      <c r="G665" s="97" t="e">
        <f t="shared" si="220"/>
        <v>#DIV/0!</v>
      </c>
      <c r="H665" s="56"/>
      <c r="I665" s="56"/>
      <c r="J665" s="56"/>
      <c r="R665" s="792"/>
      <c r="S665" s="792"/>
      <c r="T665" s="792"/>
      <c r="U665" s="792"/>
      <c r="V665" s="792"/>
      <c r="W665" s="792"/>
      <c r="X665" s="792"/>
      <c r="Y665" s="792"/>
      <c r="Z665" s="792"/>
      <c r="AA665" s="792"/>
      <c r="AB665" s="792"/>
      <c r="AC665" s="792"/>
      <c r="AD665" s="792"/>
      <c r="AE665" s="792"/>
      <c r="AF665" s="792"/>
      <c r="AG665" s="792"/>
      <c r="AH665" s="792"/>
      <c r="AI665" s="792">
        <f t="shared" si="218"/>
        <v>0</v>
      </c>
      <c r="AJ665" s="792">
        <f t="shared" si="219"/>
        <v>0</v>
      </c>
    </row>
    <row r="666" spans="1:36" ht="17.100000000000001" customHeight="1">
      <c r="A666" s="1460"/>
      <c r="B666" s="762"/>
      <c r="C666" s="1726" t="s">
        <v>153</v>
      </c>
      <c r="D666" s="1725"/>
      <c r="E666" s="75" t="s">
        <v>96</v>
      </c>
      <c r="F666" s="60"/>
      <c r="G666" s="97" t="e">
        <f t="shared" si="220"/>
        <v>#DIV/0!</v>
      </c>
      <c r="H666" s="56"/>
      <c r="I666" s="56"/>
      <c r="J666" s="56"/>
      <c r="R666" s="792"/>
      <c r="S666" s="792"/>
      <c r="T666" s="792"/>
      <c r="U666" s="792"/>
      <c r="V666" s="792"/>
      <c r="W666" s="792"/>
      <c r="X666" s="792"/>
      <c r="Y666" s="792"/>
      <c r="Z666" s="792"/>
      <c r="AA666" s="792"/>
      <c r="AB666" s="792"/>
      <c r="AC666" s="792"/>
      <c r="AD666" s="792"/>
      <c r="AE666" s="792"/>
      <c r="AF666" s="792"/>
      <c r="AG666" s="792"/>
      <c r="AH666" s="792"/>
      <c r="AI666" s="792">
        <f t="shared" si="218"/>
        <v>0</v>
      </c>
      <c r="AJ666" s="792">
        <f t="shared" si="219"/>
        <v>0</v>
      </c>
    </row>
    <row r="667" spans="1:36" ht="17.100000000000001" customHeight="1">
      <c r="A667" s="1460"/>
      <c r="B667" s="762"/>
      <c r="C667" s="1726" t="s">
        <v>603</v>
      </c>
      <c r="D667" s="1725"/>
      <c r="E667" s="75" t="s">
        <v>96</v>
      </c>
      <c r="F667" s="60"/>
      <c r="G667" s="97" t="e">
        <f t="shared" si="220"/>
        <v>#DIV/0!</v>
      </c>
      <c r="H667" s="56"/>
      <c r="I667" s="56"/>
      <c r="J667" s="56"/>
      <c r="R667" s="792"/>
      <c r="S667" s="792"/>
      <c r="T667" s="792"/>
      <c r="U667" s="792"/>
      <c r="V667" s="792"/>
      <c r="W667" s="792"/>
      <c r="X667" s="792"/>
      <c r="Y667" s="792"/>
      <c r="Z667" s="792"/>
      <c r="AA667" s="792"/>
      <c r="AB667" s="792"/>
      <c r="AC667" s="792"/>
      <c r="AD667" s="792"/>
      <c r="AE667" s="792"/>
      <c r="AF667" s="792"/>
      <c r="AG667" s="792"/>
      <c r="AH667" s="792"/>
      <c r="AI667" s="792">
        <f t="shared" si="218"/>
        <v>0</v>
      </c>
      <c r="AJ667" s="792">
        <f t="shared" si="219"/>
        <v>0</v>
      </c>
    </row>
    <row r="668" spans="1:36" ht="17.100000000000001" customHeight="1" thickBot="1">
      <c r="A668" s="1460"/>
      <c r="B668" s="762"/>
      <c r="C668" s="1726" t="s">
        <v>604</v>
      </c>
      <c r="D668" s="1725"/>
      <c r="E668" s="75" t="s">
        <v>96</v>
      </c>
      <c r="F668" s="60"/>
      <c r="G668" s="97" t="e">
        <f t="shared" si="220"/>
        <v>#DIV/0!</v>
      </c>
      <c r="H668" s="56"/>
      <c r="I668" s="56"/>
      <c r="J668" s="56"/>
      <c r="R668" s="792"/>
      <c r="S668" s="792"/>
      <c r="T668" s="792"/>
      <c r="U668" s="792"/>
      <c r="V668" s="792"/>
      <c r="W668" s="792"/>
      <c r="X668" s="792"/>
      <c r="Y668" s="792"/>
      <c r="Z668" s="792"/>
      <c r="AA668" s="792"/>
      <c r="AB668" s="792"/>
      <c r="AC668" s="792"/>
      <c r="AD668" s="792"/>
      <c r="AE668" s="792"/>
      <c r="AF668" s="792"/>
      <c r="AG668" s="792"/>
      <c r="AH668" s="792"/>
      <c r="AI668" s="792">
        <f t="shared" si="218"/>
        <v>0</v>
      </c>
      <c r="AJ668" s="792">
        <f t="shared" si="219"/>
        <v>0</v>
      </c>
    </row>
    <row r="669" spans="1:36" ht="17.100000000000001" hidden="1" customHeight="1" thickBot="1">
      <c r="A669" s="761"/>
      <c r="B669" s="762"/>
      <c r="C669" s="1702"/>
      <c r="D669" s="1703"/>
      <c r="E669" s="75" t="s">
        <v>96</v>
      </c>
      <c r="F669" s="60"/>
      <c r="G669" s="97" t="e">
        <f t="shared" si="220"/>
        <v>#DIV/0!</v>
      </c>
      <c r="H669" s="56"/>
      <c r="I669" s="56"/>
      <c r="J669" s="56"/>
      <c r="R669" s="792"/>
      <c r="S669" s="792"/>
      <c r="T669" s="792"/>
      <c r="U669" s="792"/>
      <c r="V669" s="792"/>
      <c r="W669" s="792"/>
      <c r="X669" s="792"/>
      <c r="Y669" s="792"/>
      <c r="Z669" s="792"/>
      <c r="AA669" s="792"/>
      <c r="AB669" s="792"/>
      <c r="AC669" s="792"/>
      <c r="AD669" s="792"/>
      <c r="AE669" s="792"/>
      <c r="AF669" s="792"/>
      <c r="AG669" s="792"/>
      <c r="AH669" s="792"/>
      <c r="AI669" s="792">
        <f t="shared" si="218"/>
        <v>0</v>
      </c>
      <c r="AJ669" s="792">
        <f t="shared" si="219"/>
        <v>0</v>
      </c>
    </row>
    <row r="670" spans="1:36" ht="17.100000000000001" hidden="1" customHeight="1">
      <c r="A670" s="761"/>
      <c r="B670" s="762"/>
      <c r="C670" s="1702"/>
      <c r="D670" s="1703"/>
      <c r="E670" s="75" t="s">
        <v>96</v>
      </c>
      <c r="F670" s="60"/>
      <c r="G670" s="97" t="e">
        <f t="shared" si="220"/>
        <v>#DIV/0!</v>
      </c>
      <c r="H670" s="56"/>
      <c r="I670" s="56"/>
      <c r="J670" s="56"/>
      <c r="R670" s="792"/>
      <c r="S670" s="792"/>
      <c r="T670" s="792"/>
      <c r="U670" s="792"/>
      <c r="V670" s="792"/>
      <c r="W670" s="792"/>
      <c r="X670" s="792"/>
      <c r="Y670" s="792"/>
      <c r="Z670" s="792"/>
      <c r="AA670" s="792"/>
      <c r="AB670" s="792"/>
      <c r="AC670" s="792"/>
      <c r="AD670" s="792"/>
      <c r="AE670" s="792"/>
      <c r="AF670" s="792"/>
      <c r="AG670" s="792"/>
      <c r="AH670" s="792"/>
      <c r="AI670" s="792"/>
      <c r="AJ670" s="792"/>
    </row>
    <row r="671" spans="1:36" ht="17.100000000000001" hidden="1" customHeight="1">
      <c r="A671" s="761"/>
      <c r="B671" s="762"/>
      <c r="C671" s="1702"/>
      <c r="D671" s="1703"/>
      <c r="E671" s="75" t="s">
        <v>96</v>
      </c>
      <c r="F671" s="60"/>
      <c r="G671" s="97" t="e">
        <f t="shared" si="220"/>
        <v>#DIV/0!</v>
      </c>
      <c r="H671" s="56"/>
      <c r="I671" s="56"/>
      <c r="J671" s="56"/>
      <c r="R671" s="792"/>
      <c r="S671" s="792"/>
      <c r="T671" s="792"/>
      <c r="U671" s="792"/>
      <c r="V671" s="792"/>
      <c r="W671" s="792"/>
      <c r="X671" s="792"/>
      <c r="Y671" s="792"/>
      <c r="Z671" s="792"/>
      <c r="AA671" s="792"/>
      <c r="AB671" s="792"/>
      <c r="AC671" s="792"/>
      <c r="AD671" s="792"/>
      <c r="AE671" s="792"/>
      <c r="AF671" s="792"/>
      <c r="AG671" s="792"/>
      <c r="AH671" s="792"/>
      <c r="AI671" s="792"/>
      <c r="AJ671" s="792"/>
    </row>
    <row r="672" spans="1:36" ht="17.100000000000001" hidden="1" customHeight="1">
      <c r="A672" s="761"/>
      <c r="B672" s="762"/>
      <c r="C672" s="1702"/>
      <c r="D672" s="1703"/>
      <c r="E672" s="75" t="s">
        <v>96</v>
      </c>
      <c r="F672" s="60"/>
      <c r="G672" s="97" t="e">
        <f t="shared" si="220"/>
        <v>#DIV/0!</v>
      </c>
      <c r="H672" s="56"/>
      <c r="I672" s="56"/>
      <c r="J672" s="56"/>
      <c r="R672" s="792"/>
      <c r="S672" s="792"/>
      <c r="T672" s="792"/>
      <c r="U672" s="792"/>
      <c r="V672" s="792"/>
      <c r="W672" s="792"/>
      <c r="X672" s="792"/>
      <c r="Y672" s="792"/>
      <c r="Z672" s="792"/>
      <c r="AA672" s="792"/>
      <c r="AB672" s="792"/>
      <c r="AC672" s="792"/>
      <c r="AD672" s="792"/>
      <c r="AE672" s="792"/>
      <c r="AF672" s="792"/>
      <c r="AG672" s="792"/>
      <c r="AH672" s="792"/>
      <c r="AI672" s="792"/>
      <c r="AJ672" s="792"/>
    </row>
    <row r="673" spans="1:36" ht="17.100000000000001" hidden="1" customHeight="1">
      <c r="A673" s="761"/>
      <c r="B673" s="762"/>
      <c r="C673" s="1702"/>
      <c r="D673" s="1703"/>
      <c r="E673" s="75" t="s">
        <v>96</v>
      </c>
      <c r="F673" s="60"/>
      <c r="G673" s="97" t="e">
        <f t="shared" si="220"/>
        <v>#DIV/0!</v>
      </c>
      <c r="H673" s="56"/>
      <c r="I673" s="56"/>
      <c r="J673" s="56"/>
      <c r="R673" s="792"/>
      <c r="S673" s="792"/>
      <c r="T673" s="792"/>
      <c r="U673" s="792"/>
      <c r="V673" s="792"/>
      <c r="W673" s="792"/>
      <c r="X673" s="792"/>
      <c r="Y673" s="792"/>
      <c r="Z673" s="792"/>
      <c r="AA673" s="792"/>
      <c r="AB673" s="792"/>
      <c r="AC673" s="792"/>
      <c r="AD673" s="792"/>
      <c r="AE673" s="792"/>
      <c r="AF673" s="792"/>
      <c r="AG673" s="792"/>
      <c r="AH673" s="792"/>
      <c r="AI673" s="792"/>
      <c r="AJ673" s="792"/>
    </row>
    <row r="674" spans="1:36" ht="17.100000000000001" hidden="1" customHeight="1">
      <c r="A674" s="761"/>
      <c r="B674" s="762"/>
      <c r="C674" s="1702"/>
      <c r="D674" s="1703"/>
      <c r="E674" s="75" t="s">
        <v>96</v>
      </c>
      <c r="F674" s="60"/>
      <c r="G674" s="97" t="e">
        <f t="shared" si="220"/>
        <v>#DIV/0!</v>
      </c>
      <c r="H674" s="56"/>
      <c r="I674" s="56"/>
      <c r="J674" s="56"/>
      <c r="R674" s="792"/>
      <c r="S674" s="792"/>
      <c r="T674" s="792"/>
      <c r="U674" s="792"/>
      <c r="V674" s="792"/>
      <c r="W674" s="792"/>
      <c r="X674" s="792"/>
      <c r="Y674" s="792"/>
      <c r="Z674" s="792"/>
      <c r="AA674" s="792"/>
      <c r="AB674" s="792"/>
      <c r="AC674" s="792"/>
      <c r="AD674" s="792"/>
      <c r="AE674" s="792"/>
      <c r="AF674" s="792"/>
      <c r="AG674" s="792"/>
      <c r="AH674" s="792"/>
      <c r="AI674" s="792"/>
      <c r="AJ674" s="792"/>
    </row>
    <row r="675" spans="1:36" ht="17.100000000000001" hidden="1" customHeight="1">
      <c r="A675" s="761"/>
      <c r="B675" s="762"/>
      <c r="C675" s="1702"/>
      <c r="D675" s="1703"/>
      <c r="E675" s="75" t="s">
        <v>96</v>
      </c>
      <c r="F675" s="60"/>
      <c r="G675" s="97" t="e">
        <f t="shared" si="220"/>
        <v>#DIV/0!</v>
      </c>
      <c r="H675" s="56"/>
      <c r="I675" s="56"/>
      <c r="J675" s="56"/>
      <c r="R675" s="792"/>
      <c r="S675" s="792"/>
      <c r="T675" s="792"/>
      <c r="U675" s="792"/>
      <c r="V675" s="792"/>
      <c r="W675" s="792"/>
      <c r="X675" s="792"/>
      <c r="Y675" s="792"/>
      <c r="Z675" s="792"/>
      <c r="AA675" s="792"/>
      <c r="AB675" s="792"/>
      <c r="AC675" s="792"/>
      <c r="AD675" s="792"/>
      <c r="AE675" s="792"/>
      <c r="AF675" s="792"/>
      <c r="AG675" s="792"/>
      <c r="AH675" s="792"/>
      <c r="AI675" s="792"/>
      <c r="AJ675" s="792"/>
    </row>
    <row r="676" spans="1:36" ht="17.100000000000001" hidden="1" customHeight="1">
      <c r="A676" s="761"/>
      <c r="B676" s="762"/>
      <c r="C676" s="1702"/>
      <c r="D676" s="1703"/>
      <c r="E676" s="75" t="s">
        <v>96</v>
      </c>
      <c r="F676" s="60"/>
      <c r="G676" s="97" t="e">
        <f t="shared" si="220"/>
        <v>#DIV/0!</v>
      </c>
      <c r="H676" s="56"/>
      <c r="I676" s="56"/>
      <c r="J676" s="56"/>
      <c r="R676" s="792"/>
      <c r="S676" s="792"/>
      <c r="T676" s="792"/>
      <c r="U676" s="792"/>
      <c r="V676" s="792"/>
      <c r="W676" s="792"/>
      <c r="X676" s="792"/>
      <c r="Y676" s="792"/>
      <c r="Z676" s="792"/>
      <c r="AA676" s="792"/>
      <c r="AB676" s="792"/>
      <c r="AC676" s="792"/>
      <c r="AD676" s="792"/>
      <c r="AE676" s="792"/>
      <c r="AF676" s="792"/>
      <c r="AG676" s="792"/>
      <c r="AH676" s="792"/>
      <c r="AI676" s="792"/>
      <c r="AJ676" s="792"/>
    </row>
    <row r="677" spans="1:36" ht="17.100000000000001" hidden="1" customHeight="1">
      <c r="A677" s="761"/>
      <c r="B677" s="762"/>
      <c r="C677" s="1702"/>
      <c r="D677" s="1703"/>
      <c r="E677" s="75" t="s">
        <v>96</v>
      </c>
      <c r="F677" s="60"/>
      <c r="G677" s="97" t="e">
        <f t="shared" si="220"/>
        <v>#DIV/0!</v>
      </c>
      <c r="H677" s="56"/>
      <c r="I677" s="56"/>
      <c r="J677" s="56"/>
      <c r="R677" s="792"/>
      <c r="S677" s="792"/>
      <c r="T677" s="792"/>
      <c r="U677" s="792"/>
      <c r="V677" s="792"/>
      <c r="W677" s="792"/>
      <c r="X677" s="792"/>
      <c r="Y677" s="792"/>
      <c r="Z677" s="792"/>
      <c r="AA677" s="792"/>
      <c r="AB677" s="792"/>
      <c r="AC677" s="792"/>
      <c r="AD677" s="792"/>
      <c r="AE677" s="792"/>
      <c r="AF677" s="792"/>
      <c r="AG677" s="792"/>
      <c r="AH677" s="792"/>
      <c r="AI677" s="792"/>
      <c r="AJ677" s="792"/>
    </row>
    <row r="678" spans="1:36" ht="17.100000000000001" hidden="1" customHeight="1">
      <c r="A678" s="761"/>
      <c r="B678" s="762"/>
      <c r="C678" s="1702"/>
      <c r="D678" s="1703"/>
      <c r="E678" s="75" t="s">
        <v>96</v>
      </c>
      <c r="F678" s="60"/>
      <c r="G678" s="97" t="e">
        <f t="shared" si="220"/>
        <v>#DIV/0!</v>
      </c>
      <c r="H678" s="56"/>
      <c r="I678" s="56"/>
      <c r="J678" s="56"/>
      <c r="R678" s="792"/>
      <c r="S678" s="792"/>
      <c r="T678" s="792"/>
      <c r="U678" s="792"/>
      <c r="V678" s="792"/>
      <c r="W678" s="792"/>
      <c r="X678" s="792"/>
      <c r="Y678" s="792"/>
      <c r="Z678" s="792"/>
      <c r="AA678" s="792"/>
      <c r="AB678" s="792"/>
      <c r="AC678" s="792"/>
      <c r="AD678" s="792"/>
      <c r="AE678" s="792"/>
      <c r="AF678" s="792"/>
      <c r="AG678" s="792"/>
      <c r="AH678" s="792"/>
      <c r="AI678" s="792"/>
      <c r="AJ678" s="792"/>
    </row>
    <row r="679" spans="1:36" ht="17.100000000000001" hidden="1" customHeight="1">
      <c r="A679" s="761"/>
      <c r="B679" s="762"/>
      <c r="C679" s="1702"/>
      <c r="D679" s="1703"/>
      <c r="E679" s="75" t="s">
        <v>96</v>
      </c>
      <c r="F679" s="60"/>
      <c r="G679" s="97" t="e">
        <f t="shared" si="220"/>
        <v>#DIV/0!</v>
      </c>
      <c r="H679" s="56"/>
      <c r="I679" s="56"/>
      <c r="J679" s="56"/>
      <c r="R679" s="792"/>
      <c r="S679" s="792"/>
      <c r="T679" s="792"/>
      <c r="U679" s="792"/>
      <c r="V679" s="792"/>
      <c r="W679" s="792"/>
      <c r="X679" s="792"/>
      <c r="Y679" s="792"/>
      <c r="Z679" s="792"/>
      <c r="AA679" s="792"/>
      <c r="AB679" s="792"/>
      <c r="AC679" s="792"/>
      <c r="AD679" s="792"/>
      <c r="AE679" s="792"/>
      <c r="AF679" s="792"/>
      <c r="AG679" s="792"/>
      <c r="AH679" s="792"/>
      <c r="AI679" s="792"/>
      <c r="AJ679" s="792"/>
    </row>
    <row r="680" spans="1:36" ht="17.100000000000001" hidden="1" customHeight="1">
      <c r="A680" s="761"/>
      <c r="B680" s="762"/>
      <c r="C680" s="1702"/>
      <c r="D680" s="1703"/>
      <c r="E680" s="75" t="s">
        <v>96</v>
      </c>
      <c r="F680" s="60"/>
      <c r="G680" s="97" t="e">
        <f t="shared" si="220"/>
        <v>#DIV/0!</v>
      </c>
      <c r="H680" s="56"/>
      <c r="I680" s="56"/>
      <c r="J680" s="56"/>
      <c r="R680" s="792"/>
      <c r="S680" s="792"/>
      <c r="T680" s="792"/>
      <c r="U680" s="792"/>
      <c r="V680" s="792"/>
      <c r="W680" s="792"/>
      <c r="X680" s="792"/>
      <c r="Y680" s="792"/>
      <c r="Z680" s="792"/>
      <c r="AA680" s="792"/>
      <c r="AB680" s="792"/>
      <c r="AC680" s="792"/>
      <c r="AD680" s="792"/>
      <c r="AE680" s="792"/>
      <c r="AF680" s="792"/>
      <c r="AG680" s="792"/>
      <c r="AH680" s="792"/>
      <c r="AI680" s="792"/>
      <c r="AJ680" s="792"/>
    </row>
    <row r="681" spans="1:36" ht="17.100000000000001" hidden="1" customHeight="1">
      <c r="A681" s="761"/>
      <c r="B681" s="762"/>
      <c r="C681" s="1702"/>
      <c r="D681" s="1703"/>
      <c r="E681" s="75" t="s">
        <v>96</v>
      </c>
      <c r="F681" s="60"/>
      <c r="G681" s="97" t="e">
        <f t="shared" si="220"/>
        <v>#DIV/0!</v>
      </c>
      <c r="H681" s="56"/>
      <c r="I681" s="56"/>
      <c r="J681" s="56"/>
      <c r="R681" s="792"/>
      <c r="S681" s="792"/>
      <c r="T681" s="792"/>
      <c r="U681" s="792"/>
      <c r="V681" s="792"/>
      <c r="W681" s="792"/>
      <c r="X681" s="792"/>
      <c r="Y681" s="792"/>
      <c r="Z681" s="792"/>
      <c r="AA681" s="792"/>
      <c r="AB681" s="792"/>
      <c r="AC681" s="792"/>
      <c r="AD681" s="792"/>
      <c r="AE681" s="792"/>
      <c r="AF681" s="792"/>
      <c r="AG681" s="792"/>
      <c r="AH681" s="792"/>
      <c r="AI681" s="792"/>
      <c r="AJ681" s="792"/>
    </row>
    <row r="682" spans="1:36" ht="17.100000000000001" hidden="1" customHeight="1">
      <c r="A682" s="761"/>
      <c r="B682" s="762"/>
      <c r="C682" s="1702"/>
      <c r="D682" s="1703"/>
      <c r="E682" s="75" t="s">
        <v>96</v>
      </c>
      <c r="F682" s="60"/>
      <c r="G682" s="97" t="e">
        <f t="shared" si="220"/>
        <v>#DIV/0!</v>
      </c>
      <c r="H682" s="56"/>
      <c r="I682" s="56"/>
      <c r="J682" s="56"/>
      <c r="R682" s="792"/>
      <c r="S682" s="792"/>
      <c r="T682" s="792"/>
      <c r="U682" s="792"/>
      <c r="V682" s="792"/>
      <c r="W682" s="792"/>
      <c r="X682" s="792"/>
      <c r="Y682" s="792"/>
      <c r="Z682" s="792"/>
      <c r="AA682" s="792"/>
      <c r="AB682" s="792"/>
      <c r="AC682" s="792"/>
      <c r="AD682" s="792"/>
      <c r="AE682" s="792"/>
      <c r="AF682" s="792"/>
      <c r="AG682" s="792"/>
      <c r="AH682" s="792"/>
      <c r="AI682" s="792"/>
      <c r="AJ682" s="792"/>
    </row>
    <row r="683" spans="1:36" ht="17.100000000000001" hidden="1" customHeight="1">
      <c r="A683" s="761"/>
      <c r="B683" s="762"/>
      <c r="C683" s="1702"/>
      <c r="D683" s="1703"/>
      <c r="E683" s="75" t="s">
        <v>96</v>
      </c>
      <c r="F683" s="60"/>
      <c r="G683" s="97" t="e">
        <f t="shared" si="220"/>
        <v>#DIV/0!</v>
      </c>
      <c r="H683" s="56"/>
      <c r="I683" s="56"/>
      <c r="J683" s="56"/>
      <c r="R683" s="792"/>
      <c r="S683" s="792"/>
      <c r="T683" s="792"/>
      <c r="U683" s="792"/>
      <c r="V683" s="792"/>
      <c r="W683" s="792"/>
      <c r="X683" s="792"/>
      <c r="Y683" s="792"/>
      <c r="Z683" s="792"/>
      <c r="AA683" s="792"/>
      <c r="AB683" s="792"/>
      <c r="AC683" s="792"/>
      <c r="AD683" s="792"/>
      <c r="AE683" s="792"/>
      <c r="AF683" s="792"/>
      <c r="AG683" s="792"/>
      <c r="AH683" s="792"/>
      <c r="AI683" s="792"/>
      <c r="AJ683" s="792"/>
    </row>
    <row r="684" spans="1:36" ht="17.100000000000001" hidden="1" customHeight="1">
      <c r="A684" s="761"/>
      <c r="B684" s="762"/>
      <c r="C684" s="1702"/>
      <c r="D684" s="1703"/>
      <c r="E684" s="75" t="s">
        <v>96</v>
      </c>
      <c r="F684" s="60"/>
      <c r="G684" s="97" t="e">
        <f t="shared" si="220"/>
        <v>#DIV/0!</v>
      </c>
      <c r="H684" s="56"/>
      <c r="I684" s="56"/>
      <c r="J684" s="56"/>
      <c r="R684" s="792"/>
      <c r="S684" s="792"/>
      <c r="T684" s="792"/>
      <c r="U684" s="792"/>
      <c r="V684" s="792"/>
      <c r="W684" s="792"/>
      <c r="X684" s="792"/>
      <c r="Y684" s="792"/>
      <c r="Z684" s="792"/>
      <c r="AA684" s="792"/>
      <c r="AB684" s="792"/>
      <c r="AC684" s="792"/>
      <c r="AD684" s="792"/>
      <c r="AE684" s="792"/>
      <c r="AF684" s="792"/>
      <c r="AG684" s="792"/>
      <c r="AH684" s="792"/>
      <c r="AI684" s="792"/>
      <c r="AJ684" s="792"/>
    </row>
    <row r="685" spans="1:36" ht="17.100000000000001" hidden="1" customHeight="1">
      <c r="A685" s="761"/>
      <c r="B685" s="762"/>
      <c r="C685" s="1702"/>
      <c r="D685" s="1703"/>
      <c r="E685" s="75" t="s">
        <v>96</v>
      </c>
      <c r="F685" s="60"/>
      <c r="G685" s="97" t="e">
        <f t="shared" si="220"/>
        <v>#DIV/0!</v>
      </c>
      <c r="H685" s="56"/>
      <c r="I685" s="56"/>
      <c r="J685" s="56"/>
      <c r="R685" s="792"/>
      <c r="S685" s="792"/>
      <c r="T685" s="792"/>
      <c r="U685" s="792"/>
      <c r="V685" s="792"/>
      <c r="W685" s="792"/>
      <c r="X685" s="792"/>
      <c r="Y685" s="792"/>
      <c r="Z685" s="792"/>
      <c r="AA685" s="792"/>
      <c r="AB685" s="792"/>
      <c r="AC685" s="792"/>
      <c r="AD685" s="792"/>
      <c r="AE685" s="792"/>
      <c r="AF685" s="792"/>
      <c r="AG685" s="792"/>
      <c r="AH685" s="792"/>
      <c r="AI685" s="792"/>
      <c r="AJ685" s="792"/>
    </row>
    <row r="686" spans="1:36" ht="17.100000000000001" hidden="1" customHeight="1">
      <c r="A686" s="761"/>
      <c r="B686" s="762"/>
      <c r="C686" s="1702"/>
      <c r="D686" s="1703"/>
      <c r="E686" s="75" t="s">
        <v>96</v>
      </c>
      <c r="F686" s="60"/>
      <c r="G686" s="97" t="e">
        <f t="shared" si="220"/>
        <v>#DIV/0!</v>
      </c>
      <c r="H686" s="56"/>
      <c r="I686" s="56"/>
      <c r="J686" s="56"/>
      <c r="R686" s="792"/>
      <c r="S686" s="792"/>
      <c r="T686" s="792"/>
      <c r="U686" s="792"/>
      <c r="V686" s="792"/>
      <c r="W686" s="792"/>
      <c r="X686" s="792"/>
      <c r="Y686" s="792"/>
      <c r="Z686" s="792"/>
      <c r="AA686" s="792"/>
      <c r="AB686" s="792"/>
      <c r="AC686" s="792"/>
      <c r="AD686" s="792"/>
      <c r="AE686" s="792"/>
      <c r="AF686" s="792"/>
      <c r="AG686" s="792"/>
      <c r="AH686" s="792"/>
      <c r="AI686" s="792"/>
      <c r="AJ686" s="792"/>
    </row>
    <row r="687" spans="1:36" ht="17.100000000000001" hidden="1" customHeight="1">
      <c r="A687" s="761"/>
      <c r="B687" s="762"/>
      <c r="C687" s="1702"/>
      <c r="D687" s="1703"/>
      <c r="E687" s="75" t="s">
        <v>96</v>
      </c>
      <c r="F687" s="60"/>
      <c r="G687" s="97" t="e">
        <f t="shared" si="220"/>
        <v>#DIV/0!</v>
      </c>
      <c r="H687" s="56"/>
      <c r="I687" s="56"/>
      <c r="J687" s="56"/>
      <c r="R687" s="792"/>
      <c r="S687" s="792"/>
      <c r="T687" s="792"/>
      <c r="U687" s="792"/>
      <c r="V687" s="792"/>
      <c r="W687" s="792"/>
      <c r="X687" s="792"/>
      <c r="Y687" s="792"/>
      <c r="Z687" s="792"/>
      <c r="AA687" s="792"/>
      <c r="AB687" s="792"/>
      <c r="AC687" s="792"/>
      <c r="AD687" s="792"/>
      <c r="AE687" s="792"/>
      <c r="AF687" s="792"/>
      <c r="AG687" s="792"/>
      <c r="AH687" s="792"/>
      <c r="AI687" s="792"/>
      <c r="AJ687" s="792"/>
    </row>
    <row r="688" spans="1:36" ht="17.100000000000001" hidden="1" customHeight="1">
      <c r="A688" s="761"/>
      <c r="B688" s="762"/>
      <c r="C688" s="1702"/>
      <c r="D688" s="1703"/>
      <c r="E688" s="75" t="s">
        <v>96</v>
      </c>
      <c r="F688" s="60"/>
      <c r="G688" s="97" t="e">
        <f t="shared" si="220"/>
        <v>#DIV/0!</v>
      </c>
      <c r="H688" s="56"/>
      <c r="I688" s="56"/>
      <c r="J688" s="56"/>
      <c r="R688" s="792"/>
      <c r="S688" s="792"/>
      <c r="T688" s="792"/>
      <c r="U688" s="792"/>
      <c r="V688" s="792"/>
      <c r="W688" s="792"/>
      <c r="X688" s="792"/>
      <c r="Y688" s="792"/>
      <c r="Z688" s="792"/>
      <c r="AA688" s="792"/>
      <c r="AB688" s="792"/>
      <c r="AC688" s="792"/>
      <c r="AD688" s="792"/>
      <c r="AE688" s="792"/>
      <c r="AF688" s="792"/>
      <c r="AG688" s="792"/>
      <c r="AH688" s="792"/>
      <c r="AI688" s="792"/>
      <c r="AJ688" s="792"/>
    </row>
    <row r="689" spans="1:36" ht="17.100000000000001" hidden="1" customHeight="1">
      <c r="A689" s="761"/>
      <c r="B689" s="762"/>
      <c r="C689" s="1702"/>
      <c r="D689" s="1703"/>
      <c r="E689" s="75" t="s">
        <v>96</v>
      </c>
      <c r="F689" s="60"/>
      <c r="G689" s="97" t="e">
        <f t="shared" si="220"/>
        <v>#DIV/0!</v>
      </c>
      <c r="H689" s="56"/>
      <c r="I689" s="56"/>
      <c r="J689" s="56"/>
      <c r="R689" s="792"/>
      <c r="S689" s="792"/>
      <c r="T689" s="792"/>
      <c r="U689" s="792"/>
      <c r="V689" s="792"/>
      <c r="W689" s="792"/>
      <c r="X689" s="792"/>
      <c r="Y689" s="792"/>
      <c r="Z689" s="792"/>
      <c r="AA689" s="792"/>
      <c r="AB689" s="792"/>
      <c r="AC689" s="792"/>
      <c r="AD689" s="792"/>
      <c r="AE689" s="792"/>
      <c r="AF689" s="792"/>
      <c r="AG689" s="792"/>
      <c r="AH689" s="792"/>
      <c r="AI689" s="792"/>
      <c r="AJ689" s="792"/>
    </row>
    <row r="690" spans="1:36" ht="17.100000000000001" hidden="1" customHeight="1">
      <c r="A690" s="761"/>
      <c r="B690" s="762"/>
      <c r="C690" s="1702"/>
      <c r="D690" s="1703"/>
      <c r="E690" s="75" t="s">
        <v>96</v>
      </c>
      <c r="F690" s="60"/>
      <c r="G690" s="97" t="e">
        <f t="shared" si="220"/>
        <v>#DIV/0!</v>
      </c>
      <c r="H690" s="56"/>
      <c r="I690" s="56"/>
      <c r="J690" s="56"/>
      <c r="R690" s="792"/>
      <c r="S690" s="792"/>
      <c r="T690" s="792"/>
      <c r="U690" s="792"/>
      <c r="V690" s="792"/>
      <c r="W690" s="792"/>
      <c r="X690" s="792"/>
      <c r="Y690" s="792"/>
      <c r="Z690" s="792"/>
      <c r="AA690" s="792"/>
      <c r="AB690" s="792"/>
      <c r="AC690" s="792"/>
      <c r="AD690" s="792"/>
      <c r="AE690" s="792"/>
      <c r="AF690" s="792"/>
      <c r="AG690" s="792"/>
      <c r="AH690" s="792"/>
      <c r="AI690" s="792"/>
      <c r="AJ690" s="792"/>
    </row>
    <row r="691" spans="1:36" ht="17.100000000000001" hidden="1" customHeight="1">
      <c r="A691" s="761"/>
      <c r="B691" s="762"/>
      <c r="C691" s="1702"/>
      <c r="D691" s="1703"/>
      <c r="E691" s="75" t="s">
        <v>96</v>
      </c>
      <c r="F691" s="60"/>
      <c r="G691" s="97" t="e">
        <f t="shared" si="220"/>
        <v>#DIV/0!</v>
      </c>
      <c r="H691" s="56"/>
      <c r="I691" s="56"/>
      <c r="J691" s="56"/>
      <c r="R691" s="792"/>
      <c r="S691" s="792"/>
      <c r="T691" s="792"/>
      <c r="U691" s="792"/>
      <c r="V691" s="792"/>
      <c r="W691" s="792"/>
      <c r="X691" s="792"/>
      <c r="Y691" s="792"/>
      <c r="Z691" s="792"/>
      <c r="AA691" s="792"/>
      <c r="AB691" s="792"/>
      <c r="AC691" s="792"/>
      <c r="AD691" s="792"/>
      <c r="AE691" s="792"/>
      <c r="AF691" s="792"/>
      <c r="AG691" s="792"/>
      <c r="AH691" s="792"/>
      <c r="AI691" s="792"/>
      <c r="AJ691" s="792"/>
    </row>
    <row r="692" spans="1:36" ht="17.100000000000001" hidden="1" customHeight="1">
      <c r="A692" s="761"/>
      <c r="B692" s="762"/>
      <c r="C692" s="1702"/>
      <c r="D692" s="1703"/>
      <c r="E692" s="75" t="s">
        <v>96</v>
      </c>
      <c r="F692" s="60"/>
      <c r="G692" s="97" t="e">
        <f t="shared" si="220"/>
        <v>#DIV/0!</v>
      </c>
      <c r="H692" s="56"/>
      <c r="I692" s="56"/>
      <c r="J692" s="56"/>
      <c r="R692" s="792"/>
      <c r="S692" s="792"/>
      <c r="T692" s="792"/>
      <c r="U692" s="792"/>
      <c r="V692" s="792"/>
      <c r="W692" s="792"/>
      <c r="X692" s="792"/>
      <c r="Y692" s="792"/>
      <c r="Z692" s="792"/>
      <c r="AA692" s="792"/>
      <c r="AB692" s="792"/>
      <c r="AC692" s="792"/>
      <c r="AD692" s="792"/>
      <c r="AE692" s="792"/>
      <c r="AF692" s="792"/>
      <c r="AG692" s="792"/>
      <c r="AH692" s="792"/>
      <c r="AI692" s="792"/>
      <c r="AJ692" s="792"/>
    </row>
    <row r="693" spans="1:36" ht="17.100000000000001" hidden="1" customHeight="1">
      <c r="A693" s="761"/>
      <c r="B693" s="762"/>
      <c r="C693" s="1702"/>
      <c r="D693" s="1703"/>
      <c r="E693" s="75" t="s">
        <v>96</v>
      </c>
      <c r="F693" s="60"/>
      <c r="G693" s="97" t="e">
        <f t="shared" si="220"/>
        <v>#DIV/0!</v>
      </c>
      <c r="H693" s="56"/>
      <c r="I693" s="56"/>
      <c r="J693" s="56"/>
      <c r="R693" s="792"/>
      <c r="S693" s="792"/>
      <c r="T693" s="792"/>
      <c r="U693" s="792"/>
      <c r="V693" s="792"/>
      <c r="W693" s="792"/>
      <c r="X693" s="792"/>
      <c r="Y693" s="792"/>
      <c r="Z693" s="792"/>
      <c r="AA693" s="792"/>
      <c r="AB693" s="792"/>
      <c r="AC693" s="792"/>
      <c r="AD693" s="792"/>
      <c r="AE693" s="792"/>
      <c r="AF693" s="792"/>
      <c r="AG693" s="792"/>
      <c r="AH693" s="792"/>
      <c r="AI693" s="792"/>
      <c r="AJ693" s="792"/>
    </row>
    <row r="694" spans="1:36" ht="17.100000000000001" hidden="1" customHeight="1">
      <c r="A694" s="761"/>
      <c r="B694" s="762"/>
      <c r="C694" s="1702"/>
      <c r="D694" s="1703"/>
      <c r="E694" s="75" t="s">
        <v>96</v>
      </c>
      <c r="F694" s="60"/>
      <c r="G694" s="97" t="e">
        <f t="shared" si="220"/>
        <v>#DIV/0!</v>
      </c>
      <c r="H694" s="56"/>
      <c r="I694" s="56"/>
      <c r="J694" s="56"/>
      <c r="R694" s="792"/>
      <c r="S694" s="792"/>
      <c r="T694" s="792"/>
      <c r="U694" s="792"/>
      <c r="V694" s="792"/>
      <c r="W694" s="792"/>
      <c r="X694" s="792"/>
      <c r="Y694" s="792"/>
      <c r="Z694" s="792"/>
      <c r="AA694" s="792"/>
      <c r="AB694" s="792"/>
      <c r="AC694" s="792"/>
      <c r="AD694" s="792"/>
      <c r="AE694" s="792"/>
      <c r="AF694" s="792"/>
      <c r="AG694" s="792"/>
      <c r="AH694" s="792"/>
      <c r="AI694" s="792"/>
      <c r="AJ694" s="792"/>
    </row>
    <row r="695" spans="1:36" ht="17.100000000000001" hidden="1" customHeight="1">
      <c r="A695" s="761"/>
      <c r="B695" s="762"/>
      <c r="C695" s="1702"/>
      <c r="D695" s="1703"/>
      <c r="E695" s="75" t="s">
        <v>96</v>
      </c>
      <c r="F695" s="60"/>
      <c r="G695" s="97" t="e">
        <f t="shared" si="220"/>
        <v>#DIV/0!</v>
      </c>
      <c r="H695" s="56"/>
      <c r="I695" s="56"/>
      <c r="J695" s="56"/>
      <c r="R695" s="792"/>
      <c r="S695" s="792"/>
      <c r="T695" s="792"/>
      <c r="U695" s="792"/>
      <c r="V695" s="792"/>
      <c r="W695" s="792"/>
      <c r="X695" s="792"/>
      <c r="Y695" s="792"/>
      <c r="Z695" s="792"/>
      <c r="AA695" s="792"/>
      <c r="AB695" s="792"/>
      <c r="AC695" s="792"/>
      <c r="AD695" s="792"/>
      <c r="AE695" s="792"/>
      <c r="AF695" s="792"/>
      <c r="AG695" s="792"/>
      <c r="AH695" s="792"/>
      <c r="AI695" s="792">
        <f t="shared" si="218"/>
        <v>0</v>
      </c>
      <c r="AJ695" s="792">
        <f t="shared" si="219"/>
        <v>0</v>
      </c>
    </row>
    <row r="696" spans="1:36" ht="17.100000000000001" hidden="1" customHeight="1">
      <c r="A696" s="761"/>
      <c r="B696" s="762"/>
      <c r="C696" s="1702"/>
      <c r="D696" s="1703"/>
      <c r="E696" s="75" t="s">
        <v>96</v>
      </c>
      <c r="F696" s="60"/>
      <c r="G696" s="97" t="e">
        <f t="shared" si="220"/>
        <v>#DIV/0!</v>
      </c>
      <c r="H696" s="56"/>
      <c r="I696" s="56"/>
      <c r="J696" s="56"/>
      <c r="R696" s="792"/>
      <c r="S696" s="792"/>
      <c r="T696" s="792"/>
      <c r="U696" s="792"/>
      <c r="V696" s="792"/>
      <c r="W696" s="792"/>
      <c r="X696" s="792"/>
      <c r="Y696" s="792"/>
      <c r="Z696" s="792"/>
      <c r="AA696" s="792"/>
      <c r="AB696" s="792"/>
      <c r="AC696" s="792"/>
      <c r="AD696" s="792"/>
      <c r="AE696" s="792"/>
      <c r="AF696" s="792"/>
      <c r="AG696" s="792"/>
      <c r="AH696" s="792"/>
      <c r="AI696" s="792">
        <f t="shared" si="218"/>
        <v>0</v>
      </c>
      <c r="AJ696" s="792">
        <f t="shared" si="219"/>
        <v>0</v>
      </c>
    </row>
    <row r="697" spans="1:36" ht="17.100000000000001" hidden="1" customHeight="1">
      <c r="A697" s="761"/>
      <c r="B697" s="762"/>
      <c r="C697" s="1702"/>
      <c r="D697" s="1703"/>
      <c r="E697" s="75" t="s">
        <v>96</v>
      </c>
      <c r="F697" s="60"/>
      <c r="G697" s="97" t="e">
        <f t="shared" si="220"/>
        <v>#DIV/0!</v>
      </c>
      <c r="H697" s="56"/>
      <c r="I697" s="56"/>
      <c r="J697" s="56"/>
      <c r="R697" s="792"/>
      <c r="S697" s="792"/>
      <c r="T697" s="792"/>
      <c r="U697" s="792"/>
      <c r="V697" s="792"/>
      <c r="W697" s="792"/>
      <c r="X697" s="792"/>
      <c r="Y697" s="792"/>
      <c r="Z697" s="792"/>
      <c r="AA697" s="792"/>
      <c r="AB697" s="792"/>
      <c r="AC697" s="792"/>
      <c r="AD697" s="792"/>
      <c r="AE697" s="792"/>
      <c r="AF697" s="792"/>
      <c r="AG697" s="792"/>
      <c r="AH697" s="792"/>
      <c r="AI697" s="792">
        <f t="shared" si="218"/>
        <v>0</v>
      </c>
      <c r="AJ697" s="792">
        <f t="shared" si="219"/>
        <v>0</v>
      </c>
    </row>
    <row r="698" spans="1:36" ht="17.100000000000001" hidden="1" customHeight="1">
      <c r="A698" s="761"/>
      <c r="B698" s="762"/>
      <c r="C698" s="1702"/>
      <c r="D698" s="1703"/>
      <c r="E698" s="75" t="s">
        <v>96</v>
      </c>
      <c r="F698" s="60"/>
      <c r="G698" s="97" t="e">
        <f t="shared" si="220"/>
        <v>#DIV/0!</v>
      </c>
      <c r="H698" s="56"/>
      <c r="I698" s="56"/>
      <c r="J698" s="56"/>
      <c r="R698" s="792"/>
      <c r="S698" s="792"/>
      <c r="T698" s="792"/>
      <c r="U698" s="792"/>
      <c r="V698" s="792"/>
      <c r="W698" s="792"/>
      <c r="X698" s="792"/>
      <c r="Y698" s="792"/>
      <c r="Z698" s="792"/>
      <c r="AA698" s="792"/>
      <c r="AB698" s="792"/>
      <c r="AC698" s="792"/>
      <c r="AD698" s="792"/>
      <c r="AE698" s="792"/>
      <c r="AF698" s="792"/>
      <c r="AG698" s="792"/>
      <c r="AH698" s="792"/>
      <c r="AI698" s="792">
        <f t="shared" ref="AI698:AI700" si="221">SUM(T698:AH698)</f>
        <v>0</v>
      </c>
      <c r="AJ698" s="792">
        <f t="shared" ref="AJ698:AJ700" si="222">H698-AI698</f>
        <v>0</v>
      </c>
    </row>
    <row r="699" spans="1:36" ht="17.100000000000001" hidden="1" customHeight="1">
      <c r="A699" s="761"/>
      <c r="B699" s="762"/>
      <c r="C699" s="1702"/>
      <c r="D699" s="1703"/>
      <c r="E699" s="75" t="s">
        <v>96</v>
      </c>
      <c r="F699" s="60"/>
      <c r="G699" s="97" t="e">
        <f t="shared" si="220"/>
        <v>#DIV/0!</v>
      </c>
      <c r="H699" s="56"/>
      <c r="I699" s="56"/>
      <c r="J699" s="56"/>
      <c r="R699" s="792"/>
      <c r="S699" s="792"/>
      <c r="T699" s="792"/>
      <c r="U699" s="792"/>
      <c r="V699" s="792"/>
      <c r="W699" s="792"/>
      <c r="X699" s="792"/>
      <c r="Y699" s="792"/>
      <c r="Z699" s="792"/>
      <c r="AA699" s="792"/>
      <c r="AB699" s="792"/>
      <c r="AC699" s="792"/>
      <c r="AD699" s="792"/>
      <c r="AE699" s="792"/>
      <c r="AF699" s="792"/>
      <c r="AG699" s="792"/>
      <c r="AH699" s="792"/>
      <c r="AI699" s="792">
        <f t="shared" si="221"/>
        <v>0</v>
      </c>
      <c r="AJ699" s="792">
        <f t="shared" si="222"/>
        <v>0</v>
      </c>
    </row>
    <row r="700" spans="1:36" ht="17.100000000000001" hidden="1" customHeight="1" thickBot="1">
      <c r="A700" s="764"/>
      <c r="B700" s="762"/>
      <c r="C700" s="1702"/>
      <c r="D700" s="1703"/>
      <c r="E700" s="75" t="s">
        <v>96</v>
      </c>
      <c r="F700" s="60"/>
      <c r="G700" s="97" t="e">
        <f t="shared" si="220"/>
        <v>#DIV/0!</v>
      </c>
      <c r="H700" s="56"/>
      <c r="I700" s="56"/>
      <c r="J700" s="56"/>
      <c r="R700" s="792"/>
      <c r="S700" s="792"/>
      <c r="T700" s="792"/>
      <c r="U700" s="792"/>
      <c r="V700" s="792"/>
      <c r="W700" s="792"/>
      <c r="X700" s="792"/>
      <c r="Y700" s="792"/>
      <c r="Z700" s="792"/>
      <c r="AA700" s="792"/>
      <c r="AB700" s="792"/>
      <c r="AC700" s="792"/>
      <c r="AD700" s="792"/>
      <c r="AE700" s="792"/>
      <c r="AF700" s="792"/>
      <c r="AG700" s="792"/>
      <c r="AH700" s="792"/>
      <c r="AI700" s="792">
        <f t="shared" si="221"/>
        <v>0</v>
      </c>
      <c r="AJ700" s="792">
        <f t="shared" si="222"/>
        <v>0</v>
      </c>
    </row>
    <row r="701" spans="1:36" ht="17.100000000000001" customHeight="1" thickBot="1">
      <c r="A701" s="744"/>
      <c r="B701" s="1706" t="s">
        <v>1008</v>
      </c>
      <c r="C701" s="1707"/>
      <c r="D701" s="1708"/>
      <c r="E701" s="736"/>
      <c r="F701" s="250"/>
      <c r="G701" s="142"/>
      <c r="H701" s="142">
        <f>SUM(H663:H700)</f>
        <v>0</v>
      </c>
      <c r="I701" s="142">
        <f>SUM(I663:I700)</f>
        <v>0</v>
      </c>
      <c r="J701" s="142">
        <f t="shared" ref="J701" si="223">SUM(J663:J700)</f>
        <v>0</v>
      </c>
      <c r="R701" s="822" t="s">
        <v>664</v>
      </c>
      <c r="S701" s="798"/>
      <c r="T701" s="798">
        <f>SUM(T663:T700)</f>
        <v>0</v>
      </c>
      <c r="U701" s="798">
        <f t="shared" ref="U701:AH701" si="224">SUM(U663:U700)</f>
        <v>0</v>
      </c>
      <c r="V701" s="798">
        <f t="shared" si="224"/>
        <v>0</v>
      </c>
      <c r="W701" s="798">
        <f t="shared" si="224"/>
        <v>0</v>
      </c>
      <c r="X701" s="798">
        <f t="shared" si="224"/>
        <v>0</v>
      </c>
      <c r="Y701" s="798">
        <f t="shared" si="224"/>
        <v>0</v>
      </c>
      <c r="Z701" s="798">
        <f t="shared" si="224"/>
        <v>0</v>
      </c>
      <c r="AA701" s="798">
        <f t="shared" si="224"/>
        <v>0</v>
      </c>
      <c r="AB701" s="798">
        <f t="shared" si="224"/>
        <v>0</v>
      </c>
      <c r="AC701" s="798">
        <f t="shared" si="224"/>
        <v>0</v>
      </c>
      <c r="AD701" s="798">
        <f t="shared" si="224"/>
        <v>0</v>
      </c>
      <c r="AE701" s="798">
        <f t="shared" si="224"/>
        <v>0</v>
      </c>
      <c r="AF701" s="798">
        <f t="shared" si="224"/>
        <v>0</v>
      </c>
      <c r="AG701" s="798">
        <f t="shared" si="224"/>
        <v>0</v>
      </c>
      <c r="AH701" s="798">
        <f t="shared" si="224"/>
        <v>0</v>
      </c>
      <c r="AI701" s="798">
        <f>SUM(T701:AH701)</f>
        <v>0</v>
      </c>
      <c r="AJ701" s="814">
        <f>H701-AI701</f>
        <v>0</v>
      </c>
    </row>
    <row r="702" spans="1:36" ht="17.100000000000001" customHeight="1">
      <c r="A702" s="750" t="s">
        <v>835</v>
      </c>
      <c r="B702" s="749">
        <v>346</v>
      </c>
      <c r="C702" s="1716" t="s">
        <v>995</v>
      </c>
      <c r="D702" s="1717"/>
      <c r="E702" s="746" t="s">
        <v>117</v>
      </c>
      <c r="F702" s="747" t="s">
        <v>117</v>
      </c>
      <c r="G702" s="748" t="s">
        <v>117</v>
      </c>
      <c r="H702" s="748" t="s">
        <v>117</v>
      </c>
      <c r="I702" s="748" t="s">
        <v>117</v>
      </c>
      <c r="J702" s="748" t="s">
        <v>117</v>
      </c>
      <c r="K702" s="1998" t="s">
        <v>386</v>
      </c>
      <c r="L702" s="1999"/>
      <c r="M702" s="349" t="s">
        <v>391</v>
      </c>
      <c r="N702" s="342" t="s">
        <v>392</v>
      </c>
      <c r="O702" s="342" t="s">
        <v>98</v>
      </c>
      <c r="P702" s="342" t="s">
        <v>393</v>
      </c>
    </row>
    <row r="703" spans="1:36" ht="17.100000000000001" customHeight="1">
      <c r="A703" s="1460"/>
      <c r="B703" s="762"/>
      <c r="C703" s="1724" t="s">
        <v>606</v>
      </c>
      <c r="D703" s="1725"/>
      <c r="E703" s="75" t="s">
        <v>156</v>
      </c>
      <c r="F703" s="90"/>
      <c r="G703" s="124" t="e">
        <f t="shared" ref="G703:G711" si="225">H703/F703</f>
        <v>#DIV/0!</v>
      </c>
      <c r="H703" s="56"/>
      <c r="I703" s="56"/>
      <c r="J703" s="56"/>
      <c r="K703" s="345" t="s">
        <v>387</v>
      </c>
      <c r="L703" s="346"/>
      <c r="M703" s="351">
        <v>6</v>
      </c>
      <c r="N703" s="350">
        <v>0.45</v>
      </c>
      <c r="O703" s="350">
        <v>12</v>
      </c>
      <c r="P703" s="350">
        <f>M703*N703*O703</f>
        <v>32.400000000000006</v>
      </c>
      <c r="R703" s="792"/>
      <c r="S703" s="792"/>
      <c r="T703" s="792"/>
      <c r="U703" s="792"/>
      <c r="V703" s="792"/>
      <c r="W703" s="792"/>
      <c r="X703" s="792"/>
      <c r="Y703" s="792"/>
      <c r="Z703" s="792"/>
      <c r="AA703" s="792"/>
      <c r="AB703" s="792"/>
      <c r="AC703" s="792"/>
      <c r="AD703" s="792"/>
      <c r="AE703" s="792"/>
      <c r="AF703" s="792"/>
      <c r="AG703" s="792"/>
      <c r="AH703" s="792"/>
      <c r="AI703" s="792">
        <f t="shared" ref="AI703:AI704" si="226">SUM(T703:AH703)</f>
        <v>0</v>
      </c>
      <c r="AJ703" s="792">
        <f t="shared" ref="AJ703:AJ704" si="227">H703-AI703</f>
        <v>0</v>
      </c>
    </row>
    <row r="704" spans="1:36" ht="17.100000000000001" customHeight="1">
      <c r="A704" s="1460"/>
      <c r="B704" s="762"/>
      <c r="C704" s="1724" t="s">
        <v>179</v>
      </c>
      <c r="D704" s="1725"/>
      <c r="E704" s="75" t="s">
        <v>96</v>
      </c>
      <c r="F704" s="995"/>
      <c r="G704" s="97" t="e">
        <f t="shared" si="225"/>
        <v>#DIV/0!</v>
      </c>
      <c r="H704" s="56"/>
      <c r="I704" s="56"/>
      <c r="J704" s="56"/>
      <c r="K704" s="48" t="s">
        <v>424</v>
      </c>
      <c r="L704" s="403">
        <f>2*12*12</f>
        <v>288</v>
      </c>
      <c r="R704" s="792"/>
      <c r="S704" s="792"/>
      <c r="T704" s="792"/>
      <c r="U704" s="792"/>
      <c r="V704" s="792"/>
      <c r="W704" s="792"/>
      <c r="X704" s="792"/>
      <c r="Y704" s="792"/>
      <c r="Z704" s="792"/>
      <c r="AA704" s="792"/>
      <c r="AB704" s="792"/>
      <c r="AC704" s="792"/>
      <c r="AD704" s="792"/>
      <c r="AE704" s="792"/>
      <c r="AF704" s="792"/>
      <c r="AG704" s="792"/>
      <c r="AH704" s="792"/>
      <c r="AI704" s="792">
        <f t="shared" si="226"/>
        <v>0</v>
      </c>
      <c r="AJ704" s="792">
        <f t="shared" si="227"/>
        <v>0</v>
      </c>
    </row>
    <row r="705" spans="1:36" ht="17.100000000000001" customHeight="1">
      <c r="A705" s="1460"/>
      <c r="B705" s="762"/>
      <c r="C705" s="1724" t="s">
        <v>180</v>
      </c>
      <c r="D705" s="1725"/>
      <c r="E705" s="75" t="s">
        <v>96</v>
      </c>
      <c r="F705" s="995"/>
      <c r="G705" s="97" t="e">
        <f t="shared" si="225"/>
        <v>#DIV/0!</v>
      </c>
      <c r="H705" s="56"/>
      <c r="I705" s="56"/>
      <c r="J705" s="56"/>
      <c r="R705" s="792"/>
      <c r="S705" s="792"/>
      <c r="T705" s="792"/>
      <c r="U705" s="792"/>
      <c r="V705" s="792"/>
      <c r="W705" s="792"/>
      <c r="X705" s="792"/>
      <c r="Y705" s="792"/>
      <c r="Z705" s="792"/>
      <c r="AA705" s="792"/>
      <c r="AB705" s="792"/>
      <c r="AC705" s="792"/>
      <c r="AD705" s="792"/>
      <c r="AE705" s="792"/>
      <c r="AF705" s="792"/>
      <c r="AG705" s="792"/>
      <c r="AH705" s="792"/>
      <c r="AI705" s="792">
        <f t="shared" ref="AI705:AI748" si="228">SUM(T705:AH705)</f>
        <v>0</v>
      </c>
      <c r="AJ705" s="792">
        <f t="shared" ref="AJ705:AJ748" si="229">H705-AI705</f>
        <v>0</v>
      </c>
    </row>
    <row r="706" spans="1:36" ht="17.100000000000001" customHeight="1">
      <c r="A706" s="1460"/>
      <c r="B706" s="762"/>
      <c r="C706" s="1724" t="s">
        <v>192</v>
      </c>
      <c r="D706" s="1725"/>
      <c r="E706" s="75" t="s">
        <v>188</v>
      </c>
      <c r="F706" s="995"/>
      <c r="G706" s="97" t="e">
        <f t="shared" si="225"/>
        <v>#DIV/0!</v>
      </c>
      <c r="H706" s="56"/>
      <c r="I706" s="56"/>
      <c r="J706" s="56"/>
      <c r="R706" s="792"/>
      <c r="S706" s="792"/>
      <c r="T706" s="792"/>
      <c r="U706" s="792"/>
      <c r="V706" s="792"/>
      <c r="W706" s="792"/>
      <c r="X706" s="792"/>
      <c r="Y706" s="792"/>
      <c r="Z706" s="792"/>
      <c r="AA706" s="792"/>
      <c r="AB706" s="792"/>
      <c r="AC706" s="792"/>
      <c r="AD706" s="792"/>
      <c r="AE706" s="792"/>
      <c r="AF706" s="792"/>
      <c r="AG706" s="792"/>
      <c r="AH706" s="792"/>
      <c r="AI706" s="792">
        <f t="shared" si="228"/>
        <v>0</v>
      </c>
      <c r="AJ706" s="792">
        <f t="shared" si="229"/>
        <v>0</v>
      </c>
    </row>
    <row r="707" spans="1:36" ht="17.100000000000001" customHeight="1">
      <c r="A707" s="1460"/>
      <c r="B707" s="762"/>
      <c r="C707" s="1724" t="s">
        <v>607</v>
      </c>
      <c r="D707" s="1725"/>
      <c r="E707" s="75" t="s">
        <v>182</v>
      </c>
      <c r="F707" s="995"/>
      <c r="G707" s="97" t="e">
        <f t="shared" si="225"/>
        <v>#DIV/0!</v>
      </c>
      <c r="H707" s="56"/>
      <c r="I707" s="56"/>
      <c r="J707" s="56"/>
      <c r="R707" s="792"/>
      <c r="S707" s="792"/>
      <c r="T707" s="792"/>
      <c r="U707" s="792"/>
      <c r="V707" s="792"/>
      <c r="W707" s="792"/>
      <c r="X707" s="792"/>
      <c r="Y707" s="792"/>
      <c r="Z707" s="792"/>
      <c r="AA707" s="792"/>
      <c r="AB707" s="792"/>
      <c r="AC707" s="792"/>
      <c r="AD707" s="792"/>
      <c r="AE707" s="792"/>
      <c r="AF707" s="792"/>
      <c r="AG707" s="792"/>
      <c r="AH707" s="792"/>
      <c r="AI707" s="792">
        <f t="shared" si="228"/>
        <v>0</v>
      </c>
      <c r="AJ707" s="792">
        <f t="shared" si="229"/>
        <v>0</v>
      </c>
    </row>
    <row r="708" spans="1:36" ht="17.100000000000001" customHeight="1">
      <c r="A708" s="1460"/>
      <c r="B708" s="762"/>
      <c r="C708" s="1724" t="s">
        <v>611</v>
      </c>
      <c r="D708" s="1725"/>
      <c r="E708" s="75" t="s">
        <v>96</v>
      </c>
      <c r="F708" s="995"/>
      <c r="G708" s="97" t="e">
        <f t="shared" si="225"/>
        <v>#DIV/0!</v>
      </c>
      <c r="H708" s="56"/>
      <c r="I708" s="56"/>
      <c r="J708" s="56"/>
      <c r="R708" s="792"/>
      <c r="S708" s="792"/>
      <c r="T708" s="792"/>
      <c r="U708" s="792"/>
      <c r="V708" s="792"/>
      <c r="W708" s="792"/>
      <c r="X708" s="792"/>
      <c r="Y708" s="792"/>
      <c r="Z708" s="792"/>
      <c r="AA708" s="792"/>
      <c r="AB708" s="792"/>
      <c r="AC708" s="792"/>
      <c r="AD708" s="792"/>
      <c r="AE708" s="792"/>
      <c r="AF708" s="792"/>
      <c r="AG708" s="792"/>
      <c r="AH708" s="792"/>
      <c r="AI708" s="792">
        <f t="shared" si="228"/>
        <v>0</v>
      </c>
      <c r="AJ708" s="792">
        <f t="shared" si="229"/>
        <v>0</v>
      </c>
    </row>
    <row r="709" spans="1:36" ht="17.100000000000001" customHeight="1">
      <c r="A709" s="1460"/>
      <c r="B709" s="762"/>
      <c r="C709" s="1724" t="s">
        <v>608</v>
      </c>
      <c r="D709" s="1725"/>
      <c r="E709" s="75" t="s">
        <v>96</v>
      </c>
      <c r="F709" s="995"/>
      <c r="G709" s="97" t="e">
        <f t="shared" si="225"/>
        <v>#DIV/0!</v>
      </c>
      <c r="H709" s="56"/>
      <c r="I709" s="56"/>
      <c r="J709" s="56"/>
      <c r="R709" s="792"/>
      <c r="S709" s="792"/>
      <c r="T709" s="792"/>
      <c r="U709" s="792"/>
      <c r="V709" s="792"/>
      <c r="W709" s="792"/>
      <c r="X709" s="792"/>
      <c r="Y709" s="792"/>
      <c r="Z709" s="792"/>
      <c r="AA709" s="792"/>
      <c r="AB709" s="792"/>
      <c r="AC709" s="792"/>
      <c r="AD709" s="792"/>
      <c r="AE709" s="792"/>
      <c r="AF709" s="792"/>
      <c r="AG709" s="792"/>
      <c r="AH709" s="792"/>
      <c r="AI709" s="792">
        <f t="shared" si="228"/>
        <v>0</v>
      </c>
      <c r="AJ709" s="792">
        <f t="shared" si="229"/>
        <v>0</v>
      </c>
    </row>
    <row r="710" spans="1:36" ht="17.100000000000001" customHeight="1">
      <c r="A710" s="1460"/>
      <c r="B710" s="762"/>
      <c r="C710" s="1724" t="s">
        <v>609</v>
      </c>
      <c r="D710" s="1725"/>
      <c r="E710" s="75" t="s">
        <v>96</v>
      </c>
      <c r="F710" s="995"/>
      <c r="G710" s="97" t="e">
        <f t="shared" si="225"/>
        <v>#DIV/0!</v>
      </c>
      <c r="H710" s="56"/>
      <c r="I710" s="56"/>
      <c r="J710" s="56"/>
      <c r="R710" s="792"/>
      <c r="S710" s="792"/>
      <c r="T710" s="792"/>
      <c r="U710" s="792"/>
      <c r="V710" s="792"/>
      <c r="W710" s="792"/>
      <c r="X710" s="792"/>
      <c r="Y710" s="792"/>
      <c r="Z710" s="792"/>
      <c r="AA710" s="792"/>
      <c r="AB710" s="792"/>
      <c r="AC710" s="792"/>
      <c r="AD710" s="792"/>
      <c r="AE710" s="792"/>
      <c r="AF710" s="792"/>
      <c r="AG710" s="792"/>
      <c r="AH710" s="792"/>
      <c r="AI710" s="792">
        <f t="shared" si="228"/>
        <v>0</v>
      </c>
      <c r="AJ710" s="792">
        <f t="shared" si="229"/>
        <v>0</v>
      </c>
    </row>
    <row r="711" spans="1:36" ht="17.100000000000001" customHeight="1">
      <c r="A711" s="1460"/>
      <c r="B711" s="762"/>
      <c r="C711" s="1724" t="s">
        <v>610</v>
      </c>
      <c r="D711" s="1725"/>
      <c r="E711" s="75" t="s">
        <v>96</v>
      </c>
      <c r="F711" s="995"/>
      <c r="G711" s="97" t="e">
        <f t="shared" si="225"/>
        <v>#DIV/0!</v>
      </c>
      <c r="H711" s="56"/>
      <c r="I711" s="56"/>
      <c r="J711" s="56"/>
      <c r="R711" s="792"/>
      <c r="S711" s="792"/>
      <c r="T711" s="792"/>
      <c r="U711" s="792"/>
      <c r="V711" s="792"/>
      <c r="W711" s="792"/>
      <c r="X711" s="792"/>
      <c r="Y711" s="792"/>
      <c r="Z711" s="792"/>
      <c r="AA711" s="792"/>
      <c r="AB711" s="792"/>
      <c r="AC711" s="792"/>
      <c r="AD711" s="792"/>
      <c r="AE711" s="792"/>
      <c r="AF711" s="792"/>
      <c r="AG711" s="792"/>
      <c r="AH711" s="792"/>
      <c r="AI711" s="792">
        <f t="shared" si="228"/>
        <v>0</v>
      </c>
      <c r="AJ711" s="792">
        <f t="shared" si="229"/>
        <v>0</v>
      </c>
    </row>
    <row r="712" spans="1:36" ht="17.100000000000001" customHeight="1" thickBot="1">
      <c r="A712" s="761"/>
      <c r="B712" s="762"/>
      <c r="C712" s="1705"/>
      <c r="D712" s="1703"/>
      <c r="E712" s="75" t="s">
        <v>96</v>
      </c>
      <c r="F712" s="995"/>
      <c r="G712" s="97" t="e">
        <f t="shared" ref="G712:G748" si="230">H712/F712</f>
        <v>#DIV/0!</v>
      </c>
      <c r="H712" s="56"/>
      <c r="I712" s="56"/>
      <c r="J712" s="56"/>
      <c r="R712" s="792"/>
      <c r="S712" s="792"/>
      <c r="T712" s="792"/>
      <c r="U712" s="792"/>
      <c r="V712" s="792"/>
      <c r="W712" s="792"/>
      <c r="X712" s="792"/>
      <c r="Y712" s="792"/>
      <c r="Z712" s="792"/>
      <c r="AA712" s="792"/>
      <c r="AB712" s="792"/>
      <c r="AC712" s="792"/>
      <c r="AD712" s="792"/>
      <c r="AE712" s="792"/>
      <c r="AF712" s="792"/>
      <c r="AG712" s="792"/>
      <c r="AH712" s="792"/>
      <c r="AI712" s="792">
        <f t="shared" si="228"/>
        <v>0</v>
      </c>
      <c r="AJ712" s="792">
        <f t="shared" si="229"/>
        <v>0</v>
      </c>
    </row>
    <row r="713" spans="1:36" ht="17.100000000000001" hidden="1" customHeight="1">
      <c r="A713" s="761"/>
      <c r="B713" s="762"/>
      <c r="C713" s="1705"/>
      <c r="D713" s="1703"/>
      <c r="E713" s="75" t="s">
        <v>96</v>
      </c>
      <c r="F713" s="995"/>
      <c r="G713" s="97" t="e">
        <f t="shared" si="230"/>
        <v>#DIV/0!</v>
      </c>
      <c r="H713" s="56"/>
      <c r="I713" s="56"/>
      <c r="J713" s="56"/>
      <c r="R713" s="792"/>
      <c r="S713" s="792"/>
      <c r="T713" s="792"/>
      <c r="U713" s="792"/>
      <c r="V713" s="792"/>
      <c r="W713" s="792"/>
      <c r="X713" s="792"/>
      <c r="Y713" s="792"/>
      <c r="Z713" s="792"/>
      <c r="AA713" s="792"/>
      <c r="AB713" s="792"/>
      <c r="AC713" s="792"/>
      <c r="AD713" s="792"/>
      <c r="AE713" s="792"/>
      <c r="AF713" s="792"/>
      <c r="AG713" s="792"/>
      <c r="AH713" s="792"/>
      <c r="AI713" s="792">
        <f t="shared" si="228"/>
        <v>0</v>
      </c>
      <c r="AJ713" s="792">
        <f t="shared" si="229"/>
        <v>0</v>
      </c>
    </row>
    <row r="714" spans="1:36" ht="17.100000000000001" hidden="1" customHeight="1">
      <c r="A714" s="761"/>
      <c r="B714" s="762"/>
      <c r="C714" s="1705"/>
      <c r="D714" s="1703"/>
      <c r="E714" s="75" t="s">
        <v>96</v>
      </c>
      <c r="F714" s="995"/>
      <c r="G714" s="97" t="e">
        <f t="shared" si="230"/>
        <v>#DIV/0!</v>
      </c>
      <c r="H714" s="56"/>
      <c r="I714" s="56"/>
      <c r="J714" s="56"/>
      <c r="R714" s="792"/>
      <c r="S714" s="792"/>
      <c r="T714" s="792"/>
      <c r="U714" s="792"/>
      <c r="V714" s="792"/>
      <c r="W714" s="792"/>
      <c r="X714" s="792"/>
      <c r="Y714" s="792"/>
      <c r="Z714" s="792"/>
      <c r="AA714" s="792"/>
      <c r="AB714" s="792"/>
      <c r="AC714" s="792"/>
      <c r="AD714" s="792"/>
      <c r="AE714" s="792"/>
      <c r="AF714" s="792"/>
      <c r="AG714" s="792"/>
      <c r="AH714" s="792"/>
      <c r="AI714" s="792"/>
      <c r="AJ714" s="792"/>
    </row>
    <row r="715" spans="1:36" ht="17.100000000000001" hidden="1" customHeight="1">
      <c r="A715" s="761"/>
      <c r="B715" s="762"/>
      <c r="C715" s="1705"/>
      <c r="D715" s="1703"/>
      <c r="E715" s="75" t="s">
        <v>96</v>
      </c>
      <c r="F715" s="995"/>
      <c r="G715" s="97" t="e">
        <f t="shared" si="230"/>
        <v>#DIV/0!</v>
      </c>
      <c r="H715" s="56"/>
      <c r="I715" s="56"/>
      <c r="J715" s="56"/>
      <c r="R715" s="792"/>
      <c r="S715" s="792"/>
      <c r="T715" s="792"/>
      <c r="U715" s="792"/>
      <c r="V715" s="792"/>
      <c r="W715" s="792"/>
      <c r="X715" s="792"/>
      <c r="Y715" s="792"/>
      <c r="Z715" s="792"/>
      <c r="AA715" s="792"/>
      <c r="AB715" s="792"/>
      <c r="AC715" s="792"/>
      <c r="AD715" s="792"/>
      <c r="AE715" s="792"/>
      <c r="AF715" s="792"/>
      <c r="AG715" s="792"/>
      <c r="AH715" s="792"/>
      <c r="AI715" s="792"/>
      <c r="AJ715" s="792"/>
    </row>
    <row r="716" spans="1:36" ht="17.100000000000001" hidden="1" customHeight="1">
      <c r="A716" s="761"/>
      <c r="B716" s="762"/>
      <c r="C716" s="1705"/>
      <c r="D716" s="1703"/>
      <c r="E716" s="75" t="s">
        <v>96</v>
      </c>
      <c r="F716" s="995"/>
      <c r="G716" s="97" t="e">
        <f t="shared" si="230"/>
        <v>#DIV/0!</v>
      </c>
      <c r="H716" s="56"/>
      <c r="I716" s="56"/>
      <c r="J716" s="56"/>
      <c r="R716" s="792"/>
      <c r="S716" s="792"/>
      <c r="T716" s="792"/>
      <c r="U716" s="792"/>
      <c r="V716" s="792"/>
      <c r="W716" s="792"/>
      <c r="X716" s="792"/>
      <c r="Y716" s="792"/>
      <c r="Z716" s="792"/>
      <c r="AA716" s="792"/>
      <c r="AB716" s="792"/>
      <c r="AC716" s="792"/>
      <c r="AD716" s="792"/>
      <c r="AE716" s="792"/>
      <c r="AF716" s="792"/>
      <c r="AG716" s="792"/>
      <c r="AH716" s="792"/>
      <c r="AI716" s="792"/>
      <c r="AJ716" s="792"/>
    </row>
    <row r="717" spans="1:36" ht="17.100000000000001" hidden="1" customHeight="1">
      <c r="A717" s="761"/>
      <c r="B717" s="762"/>
      <c r="C717" s="1705"/>
      <c r="D717" s="1703"/>
      <c r="E717" s="75" t="s">
        <v>96</v>
      </c>
      <c r="F717" s="995"/>
      <c r="G717" s="97" t="e">
        <f t="shared" si="230"/>
        <v>#DIV/0!</v>
      </c>
      <c r="H717" s="56"/>
      <c r="I717" s="56"/>
      <c r="J717" s="56"/>
      <c r="R717" s="792"/>
      <c r="S717" s="792"/>
      <c r="T717" s="792"/>
      <c r="U717" s="792"/>
      <c r="V717" s="792"/>
      <c r="W717" s="792"/>
      <c r="X717" s="792"/>
      <c r="Y717" s="792"/>
      <c r="Z717" s="792"/>
      <c r="AA717" s="792"/>
      <c r="AB717" s="792"/>
      <c r="AC717" s="792"/>
      <c r="AD717" s="792"/>
      <c r="AE717" s="792"/>
      <c r="AF717" s="792"/>
      <c r="AG717" s="792"/>
      <c r="AH717" s="792"/>
      <c r="AI717" s="792"/>
      <c r="AJ717" s="792"/>
    </row>
    <row r="718" spans="1:36" ht="17.100000000000001" hidden="1" customHeight="1">
      <c r="A718" s="761"/>
      <c r="B718" s="762"/>
      <c r="C718" s="1705"/>
      <c r="D718" s="1703"/>
      <c r="E718" s="75" t="s">
        <v>96</v>
      </c>
      <c r="F718" s="995"/>
      <c r="G718" s="97" t="e">
        <f t="shared" si="230"/>
        <v>#DIV/0!</v>
      </c>
      <c r="H718" s="56"/>
      <c r="I718" s="56"/>
      <c r="J718" s="56"/>
      <c r="R718" s="792"/>
      <c r="S718" s="792"/>
      <c r="T718" s="792"/>
      <c r="U718" s="792"/>
      <c r="V718" s="792"/>
      <c r="W718" s="792"/>
      <c r="X718" s="792"/>
      <c r="Y718" s="792"/>
      <c r="Z718" s="792"/>
      <c r="AA718" s="792"/>
      <c r="AB718" s="792"/>
      <c r="AC718" s="792"/>
      <c r="AD718" s="792"/>
      <c r="AE718" s="792"/>
      <c r="AF718" s="792"/>
      <c r="AG718" s="792"/>
      <c r="AH718" s="792"/>
      <c r="AI718" s="792"/>
      <c r="AJ718" s="792"/>
    </row>
    <row r="719" spans="1:36" ht="17.100000000000001" hidden="1" customHeight="1">
      <c r="A719" s="761"/>
      <c r="B719" s="762"/>
      <c r="C719" s="1705"/>
      <c r="D719" s="1703"/>
      <c r="E719" s="75" t="s">
        <v>96</v>
      </c>
      <c r="F719" s="995"/>
      <c r="G719" s="97" t="e">
        <f t="shared" si="230"/>
        <v>#DIV/0!</v>
      </c>
      <c r="H719" s="56"/>
      <c r="I719" s="56"/>
      <c r="J719" s="56"/>
      <c r="R719" s="792"/>
      <c r="S719" s="792"/>
      <c r="T719" s="792"/>
      <c r="U719" s="792"/>
      <c r="V719" s="792"/>
      <c r="W719" s="792"/>
      <c r="X719" s="792"/>
      <c r="Y719" s="792"/>
      <c r="Z719" s="792"/>
      <c r="AA719" s="792"/>
      <c r="AB719" s="792"/>
      <c r="AC719" s="792"/>
      <c r="AD719" s="792"/>
      <c r="AE719" s="792"/>
      <c r="AF719" s="792"/>
      <c r="AG719" s="792"/>
      <c r="AH719" s="792"/>
      <c r="AI719" s="792"/>
      <c r="AJ719" s="792"/>
    </row>
    <row r="720" spans="1:36" ht="17.100000000000001" hidden="1" customHeight="1">
      <c r="A720" s="761"/>
      <c r="B720" s="762"/>
      <c r="C720" s="1705"/>
      <c r="D720" s="1703"/>
      <c r="E720" s="75" t="s">
        <v>96</v>
      </c>
      <c r="F720" s="995"/>
      <c r="G720" s="97" t="e">
        <f t="shared" si="230"/>
        <v>#DIV/0!</v>
      </c>
      <c r="H720" s="56"/>
      <c r="I720" s="56"/>
      <c r="J720" s="56"/>
      <c r="R720" s="792"/>
      <c r="S720" s="792"/>
      <c r="T720" s="792"/>
      <c r="U720" s="792"/>
      <c r="V720" s="792"/>
      <c r="W720" s="792"/>
      <c r="X720" s="792"/>
      <c r="Y720" s="792"/>
      <c r="Z720" s="792"/>
      <c r="AA720" s="792"/>
      <c r="AB720" s="792"/>
      <c r="AC720" s="792"/>
      <c r="AD720" s="792"/>
      <c r="AE720" s="792"/>
      <c r="AF720" s="792"/>
      <c r="AG720" s="792"/>
      <c r="AH720" s="792"/>
      <c r="AI720" s="792"/>
      <c r="AJ720" s="792"/>
    </row>
    <row r="721" spans="1:36" ht="17.100000000000001" hidden="1" customHeight="1">
      <c r="A721" s="761"/>
      <c r="B721" s="762"/>
      <c r="C721" s="1705"/>
      <c r="D721" s="1703"/>
      <c r="E721" s="75" t="s">
        <v>96</v>
      </c>
      <c r="F721" s="995"/>
      <c r="G721" s="97" t="e">
        <f t="shared" si="230"/>
        <v>#DIV/0!</v>
      </c>
      <c r="H721" s="56"/>
      <c r="I721" s="56"/>
      <c r="J721" s="56"/>
      <c r="R721" s="792"/>
      <c r="S721" s="792"/>
      <c r="T721" s="792"/>
      <c r="U721" s="792"/>
      <c r="V721" s="792"/>
      <c r="W721" s="792"/>
      <c r="X721" s="792"/>
      <c r="Y721" s="792"/>
      <c r="Z721" s="792"/>
      <c r="AA721" s="792"/>
      <c r="AB721" s="792"/>
      <c r="AC721" s="792"/>
      <c r="AD721" s="792"/>
      <c r="AE721" s="792"/>
      <c r="AF721" s="792"/>
      <c r="AG721" s="792"/>
      <c r="AH721" s="792"/>
      <c r="AI721" s="792"/>
      <c r="AJ721" s="792"/>
    </row>
    <row r="722" spans="1:36" ht="17.100000000000001" hidden="1" customHeight="1">
      <c r="A722" s="761"/>
      <c r="B722" s="762"/>
      <c r="C722" s="1705"/>
      <c r="D722" s="1703"/>
      <c r="E722" s="75" t="s">
        <v>96</v>
      </c>
      <c r="F722" s="995"/>
      <c r="G722" s="97" t="e">
        <f t="shared" si="230"/>
        <v>#DIV/0!</v>
      </c>
      <c r="H722" s="56"/>
      <c r="I722" s="56"/>
      <c r="J722" s="56"/>
      <c r="R722" s="792"/>
      <c r="S722" s="792"/>
      <c r="T722" s="792"/>
      <c r="U722" s="792"/>
      <c r="V722" s="792"/>
      <c r="W722" s="792"/>
      <c r="X722" s="792"/>
      <c r="Y722" s="792"/>
      <c r="Z722" s="792"/>
      <c r="AA722" s="792"/>
      <c r="AB722" s="792"/>
      <c r="AC722" s="792"/>
      <c r="AD722" s="792"/>
      <c r="AE722" s="792"/>
      <c r="AF722" s="792"/>
      <c r="AG722" s="792"/>
      <c r="AH722" s="792"/>
      <c r="AI722" s="792"/>
      <c r="AJ722" s="792"/>
    </row>
    <row r="723" spans="1:36" ht="17.100000000000001" hidden="1" customHeight="1">
      <c r="A723" s="761"/>
      <c r="B723" s="762"/>
      <c r="C723" s="1705"/>
      <c r="D723" s="1703"/>
      <c r="E723" s="75" t="s">
        <v>96</v>
      </c>
      <c r="F723" s="995"/>
      <c r="G723" s="97" t="e">
        <f t="shared" si="230"/>
        <v>#DIV/0!</v>
      </c>
      <c r="H723" s="56"/>
      <c r="I723" s="56"/>
      <c r="J723" s="56"/>
      <c r="R723" s="792"/>
      <c r="S723" s="792"/>
      <c r="T723" s="792"/>
      <c r="U723" s="792"/>
      <c r="V723" s="792"/>
      <c r="W723" s="792"/>
      <c r="X723" s="792"/>
      <c r="Y723" s="792"/>
      <c r="Z723" s="792"/>
      <c r="AA723" s="792"/>
      <c r="AB723" s="792"/>
      <c r="AC723" s="792"/>
      <c r="AD723" s="792"/>
      <c r="AE723" s="792"/>
      <c r="AF723" s="792"/>
      <c r="AG723" s="792"/>
      <c r="AH723" s="792"/>
      <c r="AI723" s="792"/>
      <c r="AJ723" s="792"/>
    </row>
    <row r="724" spans="1:36" ht="17.100000000000001" hidden="1" customHeight="1">
      <c r="A724" s="761"/>
      <c r="B724" s="762"/>
      <c r="C724" s="1705"/>
      <c r="D724" s="1703"/>
      <c r="E724" s="75" t="s">
        <v>96</v>
      </c>
      <c r="F724" s="995"/>
      <c r="G724" s="97" t="e">
        <f t="shared" si="230"/>
        <v>#DIV/0!</v>
      </c>
      <c r="H724" s="56"/>
      <c r="I724" s="56"/>
      <c r="J724" s="56"/>
      <c r="R724" s="792"/>
      <c r="S724" s="792"/>
      <c r="T724" s="792"/>
      <c r="U724" s="792"/>
      <c r="V724" s="792"/>
      <c r="W724" s="792"/>
      <c r="X724" s="792"/>
      <c r="Y724" s="792"/>
      <c r="Z724" s="792"/>
      <c r="AA724" s="792"/>
      <c r="AB724" s="792"/>
      <c r="AC724" s="792"/>
      <c r="AD724" s="792"/>
      <c r="AE724" s="792"/>
      <c r="AF724" s="792"/>
      <c r="AG724" s="792"/>
      <c r="AH724" s="792"/>
      <c r="AI724" s="792"/>
      <c r="AJ724" s="792"/>
    </row>
    <row r="725" spans="1:36" ht="17.100000000000001" hidden="1" customHeight="1">
      <c r="A725" s="761"/>
      <c r="B725" s="762"/>
      <c r="C725" s="1705"/>
      <c r="D725" s="1703"/>
      <c r="E725" s="75" t="s">
        <v>96</v>
      </c>
      <c r="F725" s="995"/>
      <c r="G725" s="97" t="e">
        <f t="shared" si="230"/>
        <v>#DIV/0!</v>
      </c>
      <c r="H725" s="56"/>
      <c r="I725" s="56"/>
      <c r="J725" s="56"/>
      <c r="R725" s="792"/>
      <c r="S725" s="792"/>
      <c r="T725" s="792"/>
      <c r="U725" s="792"/>
      <c r="V725" s="792"/>
      <c r="W725" s="792"/>
      <c r="X725" s="792"/>
      <c r="Y725" s="792"/>
      <c r="Z725" s="792"/>
      <c r="AA725" s="792"/>
      <c r="AB725" s="792"/>
      <c r="AC725" s="792"/>
      <c r="AD725" s="792"/>
      <c r="AE725" s="792"/>
      <c r="AF725" s="792"/>
      <c r="AG725" s="792"/>
      <c r="AH725" s="792"/>
      <c r="AI725" s="792"/>
      <c r="AJ725" s="792"/>
    </row>
    <row r="726" spans="1:36" ht="17.100000000000001" hidden="1" customHeight="1">
      <c r="A726" s="761"/>
      <c r="B726" s="762"/>
      <c r="C726" s="1705"/>
      <c r="D726" s="1703"/>
      <c r="E726" s="75" t="s">
        <v>96</v>
      </c>
      <c r="F726" s="995"/>
      <c r="G726" s="97" t="e">
        <f t="shared" si="230"/>
        <v>#DIV/0!</v>
      </c>
      <c r="H726" s="56"/>
      <c r="I726" s="56"/>
      <c r="J726" s="56"/>
      <c r="R726" s="792"/>
      <c r="S726" s="792"/>
      <c r="T726" s="792"/>
      <c r="U726" s="792"/>
      <c r="V726" s="792"/>
      <c r="W726" s="792"/>
      <c r="X726" s="792"/>
      <c r="Y726" s="792"/>
      <c r="Z726" s="792"/>
      <c r="AA726" s="792"/>
      <c r="AB726" s="792"/>
      <c r="AC726" s="792"/>
      <c r="AD726" s="792"/>
      <c r="AE726" s="792"/>
      <c r="AF726" s="792"/>
      <c r="AG726" s="792"/>
      <c r="AH726" s="792"/>
      <c r="AI726" s="792"/>
      <c r="AJ726" s="792"/>
    </row>
    <row r="727" spans="1:36" ht="17.100000000000001" hidden="1" customHeight="1">
      <c r="A727" s="761"/>
      <c r="B727" s="762"/>
      <c r="C727" s="1705"/>
      <c r="D727" s="1703"/>
      <c r="E727" s="75" t="s">
        <v>96</v>
      </c>
      <c r="F727" s="995"/>
      <c r="G727" s="97" t="e">
        <f t="shared" si="230"/>
        <v>#DIV/0!</v>
      </c>
      <c r="H727" s="56"/>
      <c r="I727" s="56"/>
      <c r="J727" s="56"/>
      <c r="R727" s="792"/>
      <c r="S727" s="792"/>
      <c r="T727" s="792"/>
      <c r="U727" s="792"/>
      <c r="V727" s="792"/>
      <c r="W727" s="792"/>
      <c r="X727" s="792"/>
      <c r="Y727" s="792"/>
      <c r="Z727" s="792"/>
      <c r="AA727" s="792"/>
      <c r="AB727" s="792"/>
      <c r="AC727" s="792"/>
      <c r="AD727" s="792"/>
      <c r="AE727" s="792"/>
      <c r="AF727" s="792"/>
      <c r="AG727" s="792"/>
      <c r="AH727" s="792"/>
      <c r="AI727" s="792"/>
      <c r="AJ727" s="792"/>
    </row>
    <row r="728" spans="1:36" ht="17.100000000000001" hidden="1" customHeight="1">
      <c r="A728" s="761"/>
      <c r="B728" s="762"/>
      <c r="C728" s="1705"/>
      <c r="D728" s="1703"/>
      <c r="E728" s="75" t="s">
        <v>96</v>
      </c>
      <c r="F728" s="995"/>
      <c r="G728" s="97" t="e">
        <f t="shared" si="230"/>
        <v>#DIV/0!</v>
      </c>
      <c r="H728" s="56"/>
      <c r="I728" s="56"/>
      <c r="J728" s="56"/>
      <c r="R728" s="792"/>
      <c r="S728" s="792"/>
      <c r="T728" s="792"/>
      <c r="U728" s="792"/>
      <c r="V728" s="792"/>
      <c r="W728" s="792"/>
      <c r="X728" s="792"/>
      <c r="Y728" s="792"/>
      <c r="Z728" s="792"/>
      <c r="AA728" s="792"/>
      <c r="AB728" s="792"/>
      <c r="AC728" s="792"/>
      <c r="AD728" s="792"/>
      <c r="AE728" s="792"/>
      <c r="AF728" s="792"/>
      <c r="AG728" s="792"/>
      <c r="AH728" s="792"/>
      <c r="AI728" s="792"/>
      <c r="AJ728" s="792"/>
    </row>
    <row r="729" spans="1:36" ht="17.100000000000001" hidden="1" customHeight="1">
      <c r="A729" s="761"/>
      <c r="B729" s="762"/>
      <c r="C729" s="1705"/>
      <c r="D729" s="1703"/>
      <c r="E729" s="75" t="s">
        <v>96</v>
      </c>
      <c r="F729" s="995"/>
      <c r="G729" s="97" t="e">
        <f t="shared" si="230"/>
        <v>#DIV/0!</v>
      </c>
      <c r="H729" s="56"/>
      <c r="I729" s="56"/>
      <c r="J729" s="56"/>
      <c r="R729" s="792"/>
      <c r="S729" s="792"/>
      <c r="T729" s="792"/>
      <c r="U729" s="792"/>
      <c r="V729" s="792"/>
      <c r="W729" s="792"/>
      <c r="X729" s="792"/>
      <c r="Y729" s="792"/>
      <c r="Z729" s="792"/>
      <c r="AA729" s="792"/>
      <c r="AB729" s="792"/>
      <c r="AC729" s="792"/>
      <c r="AD729" s="792"/>
      <c r="AE729" s="792"/>
      <c r="AF729" s="792"/>
      <c r="AG729" s="792"/>
      <c r="AH729" s="792"/>
      <c r="AI729" s="792"/>
      <c r="AJ729" s="792"/>
    </row>
    <row r="730" spans="1:36" ht="17.100000000000001" hidden="1" customHeight="1">
      <c r="A730" s="761"/>
      <c r="B730" s="762"/>
      <c r="C730" s="1705"/>
      <c r="D730" s="1703"/>
      <c r="E730" s="75" t="s">
        <v>96</v>
      </c>
      <c r="F730" s="995"/>
      <c r="G730" s="97" t="e">
        <f t="shared" si="230"/>
        <v>#DIV/0!</v>
      </c>
      <c r="H730" s="56"/>
      <c r="I730" s="56"/>
      <c r="J730" s="56"/>
      <c r="R730" s="792"/>
      <c r="S730" s="792"/>
      <c r="T730" s="792"/>
      <c r="U730" s="792"/>
      <c r="V730" s="792"/>
      <c r="W730" s="792"/>
      <c r="X730" s="792"/>
      <c r="Y730" s="792"/>
      <c r="Z730" s="792"/>
      <c r="AA730" s="792"/>
      <c r="AB730" s="792"/>
      <c r="AC730" s="792"/>
      <c r="AD730" s="792"/>
      <c r="AE730" s="792"/>
      <c r="AF730" s="792"/>
      <c r="AG730" s="792"/>
      <c r="AH730" s="792"/>
      <c r="AI730" s="792"/>
      <c r="AJ730" s="792"/>
    </row>
    <row r="731" spans="1:36" ht="17.100000000000001" hidden="1" customHeight="1">
      <c r="A731" s="761"/>
      <c r="B731" s="762"/>
      <c r="C731" s="1705"/>
      <c r="D731" s="1703"/>
      <c r="E731" s="75" t="s">
        <v>96</v>
      </c>
      <c r="F731" s="995"/>
      <c r="G731" s="97" t="e">
        <f t="shared" si="230"/>
        <v>#DIV/0!</v>
      </c>
      <c r="H731" s="56"/>
      <c r="I731" s="56"/>
      <c r="J731" s="56"/>
      <c r="R731" s="792"/>
      <c r="S731" s="792"/>
      <c r="T731" s="792"/>
      <c r="U731" s="792"/>
      <c r="V731" s="792"/>
      <c r="W731" s="792"/>
      <c r="X731" s="792"/>
      <c r="Y731" s="792"/>
      <c r="Z731" s="792"/>
      <c r="AA731" s="792"/>
      <c r="AB731" s="792"/>
      <c r="AC731" s="792"/>
      <c r="AD731" s="792"/>
      <c r="AE731" s="792"/>
      <c r="AF731" s="792"/>
      <c r="AG731" s="792"/>
      <c r="AH731" s="792"/>
      <c r="AI731" s="792"/>
      <c r="AJ731" s="792"/>
    </row>
    <row r="732" spans="1:36" ht="17.100000000000001" hidden="1" customHeight="1">
      <c r="A732" s="761"/>
      <c r="B732" s="762"/>
      <c r="C732" s="1705"/>
      <c r="D732" s="1703"/>
      <c r="E732" s="75" t="s">
        <v>96</v>
      </c>
      <c r="F732" s="995"/>
      <c r="G732" s="97" t="e">
        <f t="shared" si="230"/>
        <v>#DIV/0!</v>
      </c>
      <c r="H732" s="56"/>
      <c r="I732" s="56"/>
      <c r="J732" s="56"/>
      <c r="R732" s="792"/>
      <c r="S732" s="792"/>
      <c r="T732" s="792"/>
      <c r="U732" s="792"/>
      <c r="V732" s="792"/>
      <c r="W732" s="792"/>
      <c r="X732" s="792"/>
      <c r="Y732" s="792"/>
      <c r="Z732" s="792"/>
      <c r="AA732" s="792"/>
      <c r="AB732" s="792"/>
      <c r="AC732" s="792"/>
      <c r="AD732" s="792"/>
      <c r="AE732" s="792"/>
      <c r="AF732" s="792"/>
      <c r="AG732" s="792"/>
      <c r="AH732" s="792"/>
      <c r="AI732" s="792"/>
      <c r="AJ732" s="792"/>
    </row>
    <row r="733" spans="1:36" ht="17.100000000000001" hidden="1" customHeight="1">
      <c r="A733" s="761"/>
      <c r="B733" s="762"/>
      <c r="C733" s="1705"/>
      <c r="D733" s="1703"/>
      <c r="E733" s="75" t="s">
        <v>96</v>
      </c>
      <c r="F733" s="995"/>
      <c r="G733" s="97" t="e">
        <f t="shared" si="230"/>
        <v>#DIV/0!</v>
      </c>
      <c r="H733" s="56"/>
      <c r="I733" s="56"/>
      <c r="J733" s="56"/>
      <c r="R733" s="792"/>
      <c r="S733" s="792"/>
      <c r="T733" s="792"/>
      <c r="U733" s="792"/>
      <c r="V733" s="792"/>
      <c r="W733" s="792"/>
      <c r="X733" s="792"/>
      <c r="Y733" s="792"/>
      <c r="Z733" s="792"/>
      <c r="AA733" s="792"/>
      <c r="AB733" s="792"/>
      <c r="AC733" s="792"/>
      <c r="AD733" s="792"/>
      <c r="AE733" s="792"/>
      <c r="AF733" s="792"/>
      <c r="AG733" s="792"/>
      <c r="AH733" s="792"/>
      <c r="AI733" s="792"/>
      <c r="AJ733" s="792"/>
    </row>
    <row r="734" spans="1:36" ht="17.100000000000001" hidden="1" customHeight="1">
      <c r="A734" s="761"/>
      <c r="B734" s="762"/>
      <c r="C734" s="1705"/>
      <c r="D734" s="1703"/>
      <c r="E734" s="75" t="s">
        <v>96</v>
      </c>
      <c r="F734" s="995"/>
      <c r="G734" s="97" t="e">
        <f t="shared" si="230"/>
        <v>#DIV/0!</v>
      </c>
      <c r="H734" s="56"/>
      <c r="I734" s="56"/>
      <c r="J734" s="56"/>
      <c r="R734" s="792"/>
      <c r="S734" s="792"/>
      <c r="T734" s="792"/>
      <c r="U734" s="792"/>
      <c r="V734" s="792"/>
      <c r="W734" s="792"/>
      <c r="X734" s="792"/>
      <c r="Y734" s="792"/>
      <c r="Z734" s="792"/>
      <c r="AA734" s="792"/>
      <c r="AB734" s="792"/>
      <c r="AC734" s="792"/>
      <c r="AD734" s="792"/>
      <c r="AE734" s="792"/>
      <c r="AF734" s="792"/>
      <c r="AG734" s="792"/>
      <c r="AH734" s="792"/>
      <c r="AI734" s="792"/>
      <c r="AJ734" s="792"/>
    </row>
    <row r="735" spans="1:36" ht="17.100000000000001" hidden="1" customHeight="1">
      <c r="A735" s="761"/>
      <c r="B735" s="762"/>
      <c r="C735" s="1705"/>
      <c r="D735" s="1703"/>
      <c r="E735" s="75" t="s">
        <v>96</v>
      </c>
      <c r="F735" s="995"/>
      <c r="G735" s="97" t="e">
        <f t="shared" si="230"/>
        <v>#DIV/0!</v>
      </c>
      <c r="H735" s="56"/>
      <c r="I735" s="56"/>
      <c r="J735" s="56"/>
      <c r="R735" s="792"/>
      <c r="S735" s="792"/>
      <c r="T735" s="792"/>
      <c r="U735" s="792"/>
      <c r="V735" s="792"/>
      <c r="W735" s="792"/>
      <c r="X735" s="792"/>
      <c r="Y735" s="792"/>
      <c r="Z735" s="792"/>
      <c r="AA735" s="792"/>
      <c r="AB735" s="792"/>
      <c r="AC735" s="792"/>
      <c r="AD735" s="792"/>
      <c r="AE735" s="792"/>
      <c r="AF735" s="792"/>
      <c r="AG735" s="792"/>
      <c r="AH735" s="792"/>
      <c r="AI735" s="792"/>
      <c r="AJ735" s="792"/>
    </row>
    <row r="736" spans="1:36" ht="17.100000000000001" hidden="1" customHeight="1">
      <c r="A736" s="761"/>
      <c r="B736" s="762"/>
      <c r="C736" s="1705"/>
      <c r="D736" s="1703"/>
      <c r="E736" s="75" t="s">
        <v>96</v>
      </c>
      <c r="F736" s="995"/>
      <c r="G736" s="97" t="e">
        <f t="shared" si="230"/>
        <v>#DIV/0!</v>
      </c>
      <c r="H736" s="56"/>
      <c r="I736" s="56"/>
      <c r="J736" s="56"/>
      <c r="R736" s="792"/>
      <c r="S736" s="792"/>
      <c r="T736" s="792"/>
      <c r="U736" s="792"/>
      <c r="V736" s="792"/>
      <c r="W736" s="792"/>
      <c r="X736" s="792"/>
      <c r="Y736" s="792"/>
      <c r="Z736" s="792"/>
      <c r="AA736" s="792"/>
      <c r="AB736" s="792"/>
      <c r="AC736" s="792"/>
      <c r="AD736" s="792"/>
      <c r="AE736" s="792"/>
      <c r="AF736" s="792"/>
      <c r="AG736" s="792"/>
      <c r="AH736" s="792"/>
      <c r="AI736" s="792"/>
      <c r="AJ736" s="792"/>
    </row>
    <row r="737" spans="1:36" ht="17.100000000000001" hidden="1" customHeight="1">
      <c r="A737" s="761"/>
      <c r="B737" s="762"/>
      <c r="C737" s="1705"/>
      <c r="D737" s="1703"/>
      <c r="E737" s="75" t="s">
        <v>96</v>
      </c>
      <c r="F737" s="995"/>
      <c r="G737" s="97" t="e">
        <f t="shared" si="230"/>
        <v>#DIV/0!</v>
      </c>
      <c r="H737" s="56"/>
      <c r="I737" s="56"/>
      <c r="J737" s="56"/>
      <c r="R737" s="792"/>
      <c r="S737" s="792"/>
      <c r="T737" s="792"/>
      <c r="U737" s="792"/>
      <c r="V737" s="792"/>
      <c r="W737" s="792"/>
      <c r="X737" s="792"/>
      <c r="Y737" s="792"/>
      <c r="Z737" s="792"/>
      <c r="AA737" s="792"/>
      <c r="AB737" s="792"/>
      <c r="AC737" s="792"/>
      <c r="AD737" s="792"/>
      <c r="AE737" s="792"/>
      <c r="AF737" s="792"/>
      <c r="AG737" s="792"/>
      <c r="AH737" s="792"/>
      <c r="AI737" s="792"/>
      <c r="AJ737" s="792"/>
    </row>
    <row r="738" spans="1:36" ht="17.100000000000001" hidden="1" customHeight="1">
      <c r="A738" s="761"/>
      <c r="B738" s="762"/>
      <c r="C738" s="1705"/>
      <c r="D738" s="1703"/>
      <c r="E738" s="75" t="s">
        <v>96</v>
      </c>
      <c r="F738" s="995"/>
      <c r="G738" s="97" t="e">
        <f t="shared" si="230"/>
        <v>#DIV/0!</v>
      </c>
      <c r="H738" s="56"/>
      <c r="I738" s="56"/>
      <c r="J738" s="56"/>
      <c r="R738" s="792"/>
      <c r="S738" s="792"/>
      <c r="T738" s="792"/>
      <c r="U738" s="792"/>
      <c r="V738" s="792"/>
      <c r="W738" s="792"/>
      <c r="X738" s="792"/>
      <c r="Y738" s="792"/>
      <c r="Z738" s="792"/>
      <c r="AA738" s="792"/>
      <c r="AB738" s="792"/>
      <c r="AC738" s="792"/>
      <c r="AD738" s="792"/>
      <c r="AE738" s="792"/>
      <c r="AF738" s="792"/>
      <c r="AG738" s="792"/>
      <c r="AH738" s="792"/>
      <c r="AI738" s="792"/>
      <c r="AJ738" s="792"/>
    </row>
    <row r="739" spans="1:36" ht="17.100000000000001" hidden="1" customHeight="1">
      <c r="A739" s="761"/>
      <c r="B739" s="762"/>
      <c r="C739" s="1705"/>
      <c r="D739" s="1703"/>
      <c r="E739" s="75" t="s">
        <v>96</v>
      </c>
      <c r="F739" s="995"/>
      <c r="G739" s="97" t="e">
        <f t="shared" si="230"/>
        <v>#DIV/0!</v>
      </c>
      <c r="H739" s="56"/>
      <c r="I739" s="56"/>
      <c r="J739" s="56"/>
      <c r="R739" s="792"/>
      <c r="S739" s="792"/>
      <c r="T739" s="792"/>
      <c r="U739" s="792"/>
      <c r="V739" s="792"/>
      <c r="W739" s="792"/>
      <c r="X739" s="792"/>
      <c r="Y739" s="792"/>
      <c r="Z739" s="792"/>
      <c r="AA739" s="792"/>
      <c r="AB739" s="792"/>
      <c r="AC739" s="792"/>
      <c r="AD739" s="792"/>
      <c r="AE739" s="792"/>
      <c r="AF739" s="792"/>
      <c r="AG739" s="792"/>
      <c r="AH739" s="792"/>
      <c r="AI739" s="792">
        <f t="shared" si="228"/>
        <v>0</v>
      </c>
      <c r="AJ739" s="792">
        <f t="shared" si="229"/>
        <v>0</v>
      </c>
    </row>
    <row r="740" spans="1:36" ht="17.100000000000001" hidden="1" customHeight="1">
      <c r="A740" s="761"/>
      <c r="B740" s="762"/>
      <c r="C740" s="1705"/>
      <c r="D740" s="1703"/>
      <c r="E740" s="75" t="s">
        <v>96</v>
      </c>
      <c r="F740" s="995"/>
      <c r="G740" s="97" t="e">
        <f t="shared" si="230"/>
        <v>#DIV/0!</v>
      </c>
      <c r="H740" s="56"/>
      <c r="I740" s="56"/>
      <c r="J740" s="56"/>
      <c r="R740" s="792"/>
      <c r="S740" s="792"/>
      <c r="T740" s="792"/>
      <c r="U740" s="792"/>
      <c r="V740" s="792"/>
      <c r="W740" s="792"/>
      <c r="X740" s="792"/>
      <c r="Y740" s="792"/>
      <c r="Z740" s="792"/>
      <c r="AA740" s="792"/>
      <c r="AB740" s="792"/>
      <c r="AC740" s="792"/>
      <c r="AD740" s="792"/>
      <c r="AE740" s="792"/>
      <c r="AF740" s="792"/>
      <c r="AG740" s="792"/>
      <c r="AH740" s="792"/>
      <c r="AI740" s="792">
        <f t="shared" si="228"/>
        <v>0</v>
      </c>
      <c r="AJ740" s="792">
        <f t="shared" si="229"/>
        <v>0</v>
      </c>
    </row>
    <row r="741" spans="1:36" ht="17.100000000000001" hidden="1" customHeight="1">
      <c r="A741" s="761"/>
      <c r="B741" s="762"/>
      <c r="C741" s="1705"/>
      <c r="D741" s="1703"/>
      <c r="E741" s="75" t="s">
        <v>96</v>
      </c>
      <c r="F741" s="995"/>
      <c r="G741" s="97" t="e">
        <f t="shared" si="230"/>
        <v>#DIV/0!</v>
      </c>
      <c r="H741" s="56"/>
      <c r="I741" s="56"/>
      <c r="J741" s="56"/>
      <c r="R741" s="792"/>
      <c r="S741" s="792"/>
      <c r="T741" s="792"/>
      <c r="U741" s="792"/>
      <c r="V741" s="792"/>
      <c r="W741" s="792"/>
      <c r="X741" s="792"/>
      <c r="Y741" s="792"/>
      <c r="Z741" s="792"/>
      <c r="AA741" s="792"/>
      <c r="AB741" s="792"/>
      <c r="AC741" s="792"/>
      <c r="AD741" s="792"/>
      <c r="AE741" s="792"/>
      <c r="AF741" s="792"/>
      <c r="AG741" s="792"/>
      <c r="AH741" s="792"/>
      <c r="AI741" s="792">
        <f t="shared" si="228"/>
        <v>0</v>
      </c>
      <c r="AJ741" s="792">
        <f t="shared" si="229"/>
        <v>0</v>
      </c>
    </row>
    <row r="742" spans="1:36" ht="17.100000000000001" hidden="1" customHeight="1">
      <c r="A742" s="761"/>
      <c r="B742" s="762"/>
      <c r="C742" s="1705"/>
      <c r="D742" s="1703"/>
      <c r="E742" s="75" t="s">
        <v>96</v>
      </c>
      <c r="F742" s="995"/>
      <c r="G742" s="97" t="e">
        <f t="shared" si="230"/>
        <v>#DIV/0!</v>
      </c>
      <c r="H742" s="56"/>
      <c r="I742" s="56"/>
      <c r="J742" s="56"/>
      <c r="R742" s="792"/>
      <c r="S742" s="792"/>
      <c r="T742" s="792"/>
      <c r="U742" s="792"/>
      <c r="V742" s="792"/>
      <c r="W742" s="792"/>
      <c r="X742" s="792"/>
      <c r="Y742" s="792"/>
      <c r="Z742" s="792"/>
      <c r="AA742" s="792"/>
      <c r="AB742" s="792"/>
      <c r="AC742" s="792"/>
      <c r="AD742" s="792"/>
      <c r="AE742" s="792"/>
      <c r="AF742" s="792"/>
      <c r="AG742" s="792"/>
      <c r="AH742" s="792"/>
      <c r="AI742" s="792">
        <f t="shared" si="228"/>
        <v>0</v>
      </c>
      <c r="AJ742" s="792">
        <f t="shared" si="229"/>
        <v>0</v>
      </c>
    </row>
    <row r="743" spans="1:36" ht="17.100000000000001" hidden="1" customHeight="1">
      <c r="A743" s="761"/>
      <c r="B743" s="762"/>
      <c r="C743" s="1705"/>
      <c r="D743" s="1703"/>
      <c r="E743" s="75" t="s">
        <v>96</v>
      </c>
      <c r="F743" s="995"/>
      <c r="G743" s="97" t="e">
        <f t="shared" si="230"/>
        <v>#DIV/0!</v>
      </c>
      <c r="H743" s="56"/>
      <c r="I743" s="56"/>
      <c r="J743" s="56"/>
      <c r="R743" s="792"/>
      <c r="S743" s="792"/>
      <c r="T743" s="792"/>
      <c r="U743" s="792"/>
      <c r="V743" s="792"/>
      <c r="W743" s="792"/>
      <c r="X743" s="792"/>
      <c r="Y743" s="792"/>
      <c r="Z743" s="792"/>
      <c r="AA743" s="792"/>
      <c r="AB743" s="792"/>
      <c r="AC743" s="792"/>
      <c r="AD743" s="792"/>
      <c r="AE743" s="792"/>
      <c r="AF743" s="792"/>
      <c r="AG743" s="792"/>
      <c r="AH743" s="792"/>
      <c r="AI743" s="792">
        <f t="shared" si="228"/>
        <v>0</v>
      </c>
      <c r="AJ743" s="792">
        <f t="shared" si="229"/>
        <v>0</v>
      </c>
    </row>
    <row r="744" spans="1:36" ht="17.100000000000001" hidden="1" customHeight="1">
      <c r="A744" s="761"/>
      <c r="B744" s="762"/>
      <c r="C744" s="1705"/>
      <c r="D744" s="1703"/>
      <c r="E744" s="75" t="s">
        <v>96</v>
      </c>
      <c r="F744" s="995"/>
      <c r="G744" s="97" t="e">
        <f t="shared" si="230"/>
        <v>#DIV/0!</v>
      </c>
      <c r="H744" s="56"/>
      <c r="I744" s="56"/>
      <c r="J744" s="56"/>
      <c r="R744" s="792"/>
      <c r="S744" s="792"/>
      <c r="T744" s="792"/>
      <c r="U744" s="792"/>
      <c r="V744" s="792"/>
      <c r="W744" s="792"/>
      <c r="X744" s="792"/>
      <c r="Y744" s="792"/>
      <c r="Z744" s="792"/>
      <c r="AA744" s="792"/>
      <c r="AB744" s="792"/>
      <c r="AC744" s="792"/>
      <c r="AD744" s="792"/>
      <c r="AE744" s="792"/>
      <c r="AF744" s="792"/>
      <c r="AG744" s="792"/>
      <c r="AH744" s="792"/>
      <c r="AI744" s="792">
        <f t="shared" si="228"/>
        <v>0</v>
      </c>
      <c r="AJ744" s="792">
        <f t="shared" si="229"/>
        <v>0</v>
      </c>
    </row>
    <row r="745" spans="1:36" ht="17.100000000000001" hidden="1" customHeight="1">
      <c r="A745" s="761"/>
      <c r="B745" s="762"/>
      <c r="C745" s="1705"/>
      <c r="D745" s="1703"/>
      <c r="E745" s="75" t="s">
        <v>96</v>
      </c>
      <c r="F745" s="995"/>
      <c r="G745" s="97" t="e">
        <f t="shared" si="230"/>
        <v>#DIV/0!</v>
      </c>
      <c r="H745" s="56"/>
      <c r="I745" s="56"/>
      <c r="J745" s="56"/>
      <c r="R745" s="792"/>
      <c r="S745" s="792"/>
      <c r="T745" s="792"/>
      <c r="U745" s="792"/>
      <c r="V745" s="792"/>
      <c r="W745" s="792"/>
      <c r="X745" s="792"/>
      <c r="Y745" s="792"/>
      <c r="Z745" s="792"/>
      <c r="AA745" s="792"/>
      <c r="AB745" s="792"/>
      <c r="AC745" s="792"/>
      <c r="AD745" s="792"/>
      <c r="AE745" s="792"/>
      <c r="AF745" s="792"/>
      <c r="AG745" s="792"/>
      <c r="AH745" s="792"/>
      <c r="AI745" s="792">
        <f t="shared" si="228"/>
        <v>0</v>
      </c>
      <c r="AJ745" s="792">
        <f t="shared" si="229"/>
        <v>0</v>
      </c>
    </row>
    <row r="746" spans="1:36" ht="17.100000000000001" hidden="1" customHeight="1">
      <c r="A746" s="761"/>
      <c r="B746" s="762"/>
      <c r="C746" s="1705"/>
      <c r="D746" s="1703"/>
      <c r="E746" s="75" t="s">
        <v>96</v>
      </c>
      <c r="F746" s="995"/>
      <c r="G746" s="97" t="e">
        <f t="shared" si="230"/>
        <v>#DIV/0!</v>
      </c>
      <c r="H746" s="56"/>
      <c r="I746" s="56"/>
      <c r="J746" s="56"/>
      <c r="R746" s="792"/>
      <c r="S746" s="792"/>
      <c r="T746" s="792"/>
      <c r="U746" s="792"/>
      <c r="V746" s="792"/>
      <c r="W746" s="792"/>
      <c r="X746" s="792"/>
      <c r="Y746" s="792"/>
      <c r="Z746" s="792"/>
      <c r="AA746" s="792"/>
      <c r="AB746" s="792"/>
      <c r="AC746" s="792"/>
      <c r="AD746" s="792"/>
      <c r="AE746" s="792"/>
      <c r="AF746" s="792"/>
      <c r="AG746" s="792"/>
      <c r="AH746" s="792"/>
      <c r="AI746" s="792">
        <f t="shared" si="228"/>
        <v>0</v>
      </c>
      <c r="AJ746" s="792">
        <f t="shared" si="229"/>
        <v>0</v>
      </c>
    </row>
    <row r="747" spans="1:36" ht="17.100000000000001" hidden="1" customHeight="1">
      <c r="A747" s="761"/>
      <c r="B747" s="762"/>
      <c r="C747" s="1705"/>
      <c r="D747" s="1703"/>
      <c r="E747" s="75" t="s">
        <v>96</v>
      </c>
      <c r="F747" s="995"/>
      <c r="G747" s="97" t="e">
        <f t="shared" si="230"/>
        <v>#DIV/0!</v>
      </c>
      <c r="H747" s="56"/>
      <c r="I747" s="56"/>
      <c r="J747" s="56"/>
      <c r="R747" s="792"/>
      <c r="S747" s="792"/>
      <c r="T747" s="792"/>
      <c r="U747" s="792"/>
      <c r="V747" s="792"/>
      <c r="W747" s="792"/>
      <c r="X747" s="792"/>
      <c r="Y747" s="792"/>
      <c r="Z747" s="792"/>
      <c r="AA747" s="792"/>
      <c r="AB747" s="792"/>
      <c r="AC747" s="792"/>
      <c r="AD747" s="792"/>
      <c r="AE747" s="792"/>
      <c r="AF747" s="792"/>
      <c r="AG747" s="792"/>
      <c r="AH747" s="792"/>
      <c r="AI747" s="792">
        <f t="shared" si="228"/>
        <v>0</v>
      </c>
      <c r="AJ747" s="792">
        <f t="shared" si="229"/>
        <v>0</v>
      </c>
    </row>
    <row r="748" spans="1:36" ht="17.100000000000001" hidden="1" customHeight="1" thickBot="1">
      <c r="A748" s="761"/>
      <c r="B748" s="762"/>
      <c r="C748" s="1979"/>
      <c r="D748" s="1980"/>
      <c r="E748" s="75" t="s">
        <v>96</v>
      </c>
      <c r="F748" s="995"/>
      <c r="G748" s="97" t="e">
        <f t="shared" si="230"/>
        <v>#DIV/0!</v>
      </c>
      <c r="H748" s="56"/>
      <c r="I748" s="56"/>
      <c r="J748" s="56"/>
      <c r="R748" s="792"/>
      <c r="S748" s="792"/>
      <c r="T748" s="792"/>
      <c r="U748" s="792"/>
      <c r="V748" s="792"/>
      <c r="W748" s="792"/>
      <c r="X748" s="792"/>
      <c r="Y748" s="792"/>
      <c r="Z748" s="792"/>
      <c r="AA748" s="792"/>
      <c r="AB748" s="792"/>
      <c r="AC748" s="792"/>
      <c r="AD748" s="792"/>
      <c r="AE748" s="792"/>
      <c r="AF748" s="792"/>
      <c r="AG748" s="792"/>
      <c r="AH748" s="792"/>
      <c r="AI748" s="792">
        <f t="shared" si="228"/>
        <v>0</v>
      </c>
      <c r="AJ748" s="792">
        <f t="shared" si="229"/>
        <v>0</v>
      </c>
    </row>
    <row r="749" spans="1:36" ht="17.100000000000001" customHeight="1" thickBot="1">
      <c r="A749" s="138"/>
      <c r="B749" s="1704" t="s">
        <v>1009</v>
      </c>
      <c r="C749" s="1704"/>
      <c r="D749" s="1704"/>
      <c r="E749" s="736"/>
      <c r="F749" s="250"/>
      <c r="G749" s="142"/>
      <c r="H749" s="142">
        <f>SUM(H703:H748)</f>
        <v>0</v>
      </c>
      <c r="I749" s="142">
        <f t="shared" ref="I749:J749" si="231">SUM(I703:I748)</f>
        <v>0</v>
      </c>
      <c r="J749" s="142">
        <f t="shared" si="231"/>
        <v>0</v>
      </c>
      <c r="R749" s="822" t="s">
        <v>665</v>
      </c>
      <c r="S749" s="798"/>
      <c r="T749" s="798">
        <f>SUM(T703:T748)</f>
        <v>0</v>
      </c>
      <c r="U749" s="798">
        <f t="shared" ref="U749:AH749" si="232">SUM(U703:U748)</f>
        <v>0</v>
      </c>
      <c r="V749" s="798">
        <f>SUM(V703:V748)</f>
        <v>0</v>
      </c>
      <c r="W749" s="798">
        <f t="shared" si="232"/>
        <v>0</v>
      </c>
      <c r="X749" s="798">
        <f t="shared" si="232"/>
        <v>0</v>
      </c>
      <c r="Y749" s="798">
        <f t="shared" si="232"/>
        <v>0</v>
      </c>
      <c r="Z749" s="798">
        <f t="shared" si="232"/>
        <v>0</v>
      </c>
      <c r="AA749" s="798">
        <f t="shared" si="232"/>
        <v>0</v>
      </c>
      <c r="AB749" s="798">
        <f t="shared" si="232"/>
        <v>0</v>
      </c>
      <c r="AC749" s="798">
        <f t="shared" si="232"/>
        <v>0</v>
      </c>
      <c r="AD749" s="798">
        <f t="shared" si="232"/>
        <v>0</v>
      </c>
      <c r="AE749" s="798">
        <f t="shared" si="232"/>
        <v>0</v>
      </c>
      <c r="AF749" s="798">
        <f t="shared" si="232"/>
        <v>0</v>
      </c>
      <c r="AG749" s="798">
        <f t="shared" si="232"/>
        <v>0</v>
      </c>
      <c r="AH749" s="798">
        <f t="shared" si="232"/>
        <v>0</v>
      </c>
      <c r="AI749" s="798">
        <f>SUM(T749:AH749)</f>
        <v>0</v>
      </c>
      <c r="AJ749" s="814">
        <f>H749-AI749</f>
        <v>0</v>
      </c>
    </row>
    <row r="750" spans="1:36" ht="17.100000000000001" customHeight="1">
      <c r="A750" s="1458" t="s">
        <v>991</v>
      </c>
      <c r="B750" s="749">
        <v>346</v>
      </c>
      <c r="C750" s="1716" t="s">
        <v>996</v>
      </c>
      <c r="D750" s="1717"/>
      <c r="E750" s="746" t="s">
        <v>117</v>
      </c>
      <c r="F750" s="747" t="s">
        <v>117</v>
      </c>
      <c r="G750" s="748" t="s">
        <v>117</v>
      </c>
      <c r="H750" s="748" t="s">
        <v>117</v>
      </c>
      <c r="I750" s="748" t="s">
        <v>117</v>
      </c>
      <c r="J750" s="748" t="s">
        <v>117</v>
      </c>
      <c r="R750" s="1456"/>
      <c r="S750" s="1456"/>
      <c r="T750" s="1456"/>
      <c r="U750" s="1456"/>
      <c r="V750" s="1456"/>
      <c r="W750" s="1456"/>
      <c r="X750" s="1456"/>
      <c r="Y750" s="1456"/>
      <c r="Z750" s="1456"/>
      <c r="AA750" s="1456"/>
      <c r="AB750" s="1456"/>
      <c r="AC750" s="1456"/>
      <c r="AD750" s="1456"/>
      <c r="AE750" s="1456"/>
      <c r="AF750" s="1456"/>
      <c r="AG750" s="1456"/>
      <c r="AH750" s="1456"/>
      <c r="AI750" s="1456"/>
      <c r="AJ750" s="1456"/>
    </row>
    <row r="751" spans="1:36" ht="17.100000000000001" customHeight="1">
      <c r="A751" s="761"/>
      <c r="B751" s="762"/>
      <c r="C751" s="1705"/>
      <c r="D751" s="1703"/>
      <c r="E751" s="75" t="s">
        <v>96</v>
      </c>
      <c r="F751" s="60"/>
      <c r="G751" s="97" t="e">
        <f t="shared" ref="G751:G776" si="233">H751/F751</f>
        <v>#DIV/0!</v>
      </c>
      <c r="H751" s="56"/>
      <c r="I751" s="56"/>
      <c r="J751" s="56"/>
      <c r="R751" s="1456"/>
      <c r="S751" s="1456"/>
      <c r="T751" s="1456"/>
      <c r="U751" s="1456"/>
      <c r="V751" s="1456"/>
      <c r="W751" s="1456"/>
      <c r="X751" s="1456"/>
      <c r="Y751" s="1456"/>
      <c r="Z751" s="1456"/>
      <c r="AA751" s="1456"/>
      <c r="AB751" s="1456"/>
      <c r="AC751" s="1456"/>
      <c r="AD751" s="1456"/>
      <c r="AE751" s="1456"/>
      <c r="AF751" s="1456"/>
      <c r="AG751" s="1456"/>
      <c r="AH751" s="1456"/>
      <c r="AI751" s="1456"/>
      <c r="AJ751" s="1456"/>
    </row>
    <row r="752" spans="1:36" ht="17.100000000000001" customHeight="1">
      <c r="A752" s="761"/>
      <c r="B752" s="762"/>
      <c r="C752" s="1705"/>
      <c r="D752" s="1703"/>
      <c r="E752" s="75" t="s">
        <v>96</v>
      </c>
      <c r="F752" s="60"/>
      <c r="G752" s="97" t="e">
        <f t="shared" si="233"/>
        <v>#DIV/0!</v>
      </c>
      <c r="H752" s="56"/>
      <c r="I752" s="56"/>
      <c r="J752" s="56"/>
      <c r="R752" s="1456"/>
      <c r="S752" s="1456"/>
      <c r="T752" s="1456"/>
      <c r="U752" s="1456"/>
      <c r="V752" s="1456"/>
      <c r="W752" s="1456"/>
      <c r="X752" s="1456"/>
      <c r="Y752" s="1456"/>
      <c r="Z752" s="1456"/>
      <c r="AA752" s="1456"/>
      <c r="AB752" s="1456"/>
      <c r="AC752" s="1456"/>
      <c r="AD752" s="1456"/>
      <c r="AE752" s="1456"/>
      <c r="AF752" s="1456"/>
      <c r="AG752" s="1456"/>
      <c r="AH752" s="1456"/>
      <c r="AI752" s="1456"/>
      <c r="AJ752" s="1456"/>
    </row>
    <row r="753" spans="1:36" ht="17.100000000000001" hidden="1" customHeight="1">
      <c r="A753" s="761"/>
      <c r="B753" s="762"/>
      <c r="C753" s="1705"/>
      <c r="D753" s="1703"/>
      <c r="E753" s="75" t="s">
        <v>96</v>
      </c>
      <c r="F753" s="60"/>
      <c r="G753" s="97" t="e">
        <f t="shared" si="233"/>
        <v>#DIV/0!</v>
      </c>
      <c r="H753" s="56"/>
      <c r="I753" s="56"/>
      <c r="J753" s="56"/>
      <c r="R753" s="1456"/>
      <c r="S753" s="1456"/>
      <c r="T753" s="1456"/>
      <c r="U753" s="1456"/>
      <c r="V753" s="1456"/>
      <c r="W753" s="1456"/>
      <c r="X753" s="1456"/>
      <c r="Y753" s="1456"/>
      <c r="Z753" s="1456"/>
      <c r="AA753" s="1456"/>
      <c r="AB753" s="1456"/>
      <c r="AC753" s="1456"/>
      <c r="AD753" s="1456"/>
      <c r="AE753" s="1456"/>
      <c r="AF753" s="1456"/>
      <c r="AG753" s="1456"/>
      <c r="AH753" s="1456"/>
      <c r="AI753" s="1456"/>
      <c r="AJ753" s="1456"/>
    </row>
    <row r="754" spans="1:36" ht="17.100000000000001" hidden="1" customHeight="1">
      <c r="A754" s="761"/>
      <c r="B754" s="762"/>
      <c r="C754" s="1705"/>
      <c r="D754" s="1703"/>
      <c r="E754" s="75" t="s">
        <v>96</v>
      </c>
      <c r="F754" s="60"/>
      <c r="G754" s="97" t="e">
        <f t="shared" si="233"/>
        <v>#DIV/0!</v>
      </c>
      <c r="H754" s="56"/>
      <c r="I754" s="56"/>
      <c r="J754" s="56"/>
      <c r="R754" s="1456"/>
      <c r="S754" s="1456"/>
      <c r="T754" s="1456"/>
      <c r="U754" s="1456"/>
      <c r="V754" s="1456"/>
      <c r="W754" s="1456"/>
      <c r="X754" s="1456"/>
      <c r="Y754" s="1456"/>
      <c r="Z754" s="1456"/>
      <c r="AA754" s="1456"/>
      <c r="AB754" s="1456"/>
      <c r="AC754" s="1456"/>
      <c r="AD754" s="1456"/>
      <c r="AE754" s="1456"/>
      <c r="AF754" s="1456"/>
      <c r="AG754" s="1456"/>
      <c r="AH754" s="1456"/>
      <c r="AI754" s="1456"/>
      <c r="AJ754" s="1456"/>
    </row>
    <row r="755" spans="1:36" ht="17.100000000000001" hidden="1" customHeight="1">
      <c r="A755" s="761"/>
      <c r="B755" s="762"/>
      <c r="C755" s="1705"/>
      <c r="D755" s="1703"/>
      <c r="E755" s="75" t="s">
        <v>96</v>
      </c>
      <c r="F755" s="60"/>
      <c r="G755" s="97" t="e">
        <f t="shared" si="233"/>
        <v>#DIV/0!</v>
      </c>
      <c r="H755" s="56"/>
      <c r="I755" s="56"/>
      <c r="J755" s="56"/>
      <c r="R755" s="1456"/>
      <c r="S755" s="1456"/>
      <c r="T755" s="1456"/>
      <c r="U755" s="1456"/>
      <c r="V755" s="1456"/>
      <c r="W755" s="1456"/>
      <c r="X755" s="1456"/>
      <c r="Y755" s="1456"/>
      <c r="Z755" s="1456"/>
      <c r="AA755" s="1456"/>
      <c r="AB755" s="1456"/>
      <c r="AC755" s="1456"/>
      <c r="AD755" s="1456"/>
      <c r="AE755" s="1456"/>
      <c r="AF755" s="1456"/>
      <c r="AG755" s="1456"/>
      <c r="AH755" s="1456"/>
      <c r="AI755" s="1456"/>
      <c r="AJ755" s="1456"/>
    </row>
    <row r="756" spans="1:36" ht="17.100000000000001" hidden="1" customHeight="1">
      <c r="A756" s="761"/>
      <c r="B756" s="762"/>
      <c r="C756" s="1705"/>
      <c r="D756" s="1703"/>
      <c r="E756" s="75" t="s">
        <v>96</v>
      </c>
      <c r="F756" s="60"/>
      <c r="G756" s="97" t="e">
        <f t="shared" si="233"/>
        <v>#DIV/0!</v>
      </c>
      <c r="H756" s="56"/>
      <c r="I756" s="56"/>
      <c r="J756" s="56"/>
      <c r="R756" s="1456"/>
      <c r="S756" s="1456"/>
      <c r="T756" s="1456"/>
      <c r="U756" s="1456"/>
      <c r="V756" s="1456"/>
      <c r="W756" s="1456"/>
      <c r="X756" s="1456"/>
      <c r="Y756" s="1456"/>
      <c r="Z756" s="1456"/>
      <c r="AA756" s="1456"/>
      <c r="AB756" s="1456"/>
      <c r="AC756" s="1456"/>
      <c r="AD756" s="1456"/>
      <c r="AE756" s="1456"/>
      <c r="AF756" s="1456"/>
      <c r="AG756" s="1456"/>
      <c r="AH756" s="1456"/>
      <c r="AI756" s="1456"/>
      <c r="AJ756" s="1456"/>
    </row>
    <row r="757" spans="1:36" ht="17.100000000000001" hidden="1" customHeight="1">
      <c r="A757" s="761"/>
      <c r="B757" s="762"/>
      <c r="C757" s="1705"/>
      <c r="D757" s="1703"/>
      <c r="E757" s="75" t="s">
        <v>96</v>
      </c>
      <c r="F757" s="60"/>
      <c r="G757" s="97" t="e">
        <f t="shared" si="233"/>
        <v>#DIV/0!</v>
      </c>
      <c r="H757" s="56"/>
      <c r="I757" s="56"/>
      <c r="J757" s="56"/>
      <c r="R757" s="1456"/>
      <c r="S757" s="1456"/>
      <c r="T757" s="1456"/>
      <c r="U757" s="1456"/>
      <c r="V757" s="1456"/>
      <c r="W757" s="1456"/>
      <c r="X757" s="1456"/>
      <c r="Y757" s="1456"/>
      <c r="Z757" s="1456"/>
      <c r="AA757" s="1456"/>
      <c r="AB757" s="1456"/>
      <c r="AC757" s="1456"/>
      <c r="AD757" s="1456"/>
      <c r="AE757" s="1456"/>
      <c r="AF757" s="1456"/>
      <c r="AG757" s="1456"/>
      <c r="AH757" s="1456"/>
      <c r="AI757" s="1456"/>
      <c r="AJ757" s="1456"/>
    </row>
    <row r="758" spans="1:36" ht="17.100000000000001" hidden="1" customHeight="1">
      <c r="A758" s="761"/>
      <c r="B758" s="762"/>
      <c r="C758" s="1705"/>
      <c r="D758" s="1703"/>
      <c r="E758" s="75" t="s">
        <v>96</v>
      </c>
      <c r="F758" s="60"/>
      <c r="G758" s="97" t="e">
        <f t="shared" si="233"/>
        <v>#DIV/0!</v>
      </c>
      <c r="H758" s="56"/>
      <c r="I758" s="56"/>
      <c r="J758" s="56"/>
      <c r="R758" s="1456"/>
      <c r="S758" s="1456"/>
      <c r="T758" s="1456"/>
      <c r="U758" s="1456"/>
      <c r="V758" s="1456"/>
      <c r="W758" s="1456"/>
      <c r="X758" s="1456"/>
      <c r="Y758" s="1456"/>
      <c r="Z758" s="1456"/>
      <c r="AA758" s="1456"/>
      <c r="AB758" s="1456"/>
      <c r="AC758" s="1456"/>
      <c r="AD758" s="1456"/>
      <c r="AE758" s="1456"/>
      <c r="AF758" s="1456"/>
      <c r="AG758" s="1456"/>
      <c r="AH758" s="1456"/>
      <c r="AI758" s="1456"/>
      <c r="AJ758" s="1456"/>
    </row>
    <row r="759" spans="1:36" ht="17.100000000000001" hidden="1" customHeight="1">
      <c r="A759" s="761"/>
      <c r="B759" s="762"/>
      <c r="C759" s="1705"/>
      <c r="D759" s="1703"/>
      <c r="E759" s="75" t="s">
        <v>96</v>
      </c>
      <c r="F759" s="60"/>
      <c r="G759" s="97" t="e">
        <f t="shared" si="233"/>
        <v>#DIV/0!</v>
      </c>
      <c r="H759" s="56"/>
      <c r="I759" s="56"/>
      <c r="J759" s="56"/>
      <c r="R759" s="1456"/>
      <c r="S759" s="1456"/>
      <c r="T759" s="1456"/>
      <c r="U759" s="1456"/>
      <c r="V759" s="1456"/>
      <c r="W759" s="1456"/>
      <c r="X759" s="1456"/>
      <c r="Y759" s="1456"/>
      <c r="Z759" s="1456"/>
      <c r="AA759" s="1456"/>
      <c r="AB759" s="1456"/>
      <c r="AC759" s="1456"/>
      <c r="AD759" s="1456"/>
      <c r="AE759" s="1456"/>
      <c r="AF759" s="1456"/>
      <c r="AG759" s="1456"/>
      <c r="AH759" s="1456"/>
      <c r="AI759" s="1456"/>
      <c r="AJ759" s="1456"/>
    </row>
    <row r="760" spans="1:36" ht="17.100000000000001" hidden="1" customHeight="1">
      <c r="A760" s="761"/>
      <c r="B760" s="762"/>
      <c r="C760" s="1705"/>
      <c r="D760" s="1703"/>
      <c r="E760" s="75" t="s">
        <v>96</v>
      </c>
      <c r="F760" s="60"/>
      <c r="G760" s="97" t="e">
        <f t="shared" si="233"/>
        <v>#DIV/0!</v>
      </c>
      <c r="H760" s="56"/>
      <c r="I760" s="56"/>
      <c r="J760" s="56"/>
      <c r="R760" s="1456"/>
      <c r="S760" s="1456"/>
      <c r="T760" s="1456"/>
      <c r="U760" s="1456"/>
      <c r="V760" s="1456"/>
      <c r="W760" s="1456"/>
      <c r="X760" s="1456"/>
      <c r="Y760" s="1456"/>
      <c r="Z760" s="1456"/>
      <c r="AA760" s="1456"/>
      <c r="AB760" s="1456"/>
      <c r="AC760" s="1456"/>
      <c r="AD760" s="1456"/>
      <c r="AE760" s="1456"/>
      <c r="AF760" s="1456"/>
      <c r="AG760" s="1456"/>
      <c r="AH760" s="1456"/>
      <c r="AI760" s="1456"/>
      <c r="AJ760" s="1456"/>
    </row>
    <row r="761" spans="1:36" ht="17.100000000000001" hidden="1" customHeight="1">
      <c r="A761" s="761"/>
      <c r="B761" s="762"/>
      <c r="C761" s="1705"/>
      <c r="D761" s="1703"/>
      <c r="E761" s="75" t="s">
        <v>96</v>
      </c>
      <c r="F761" s="60"/>
      <c r="G761" s="97" t="e">
        <f t="shared" si="233"/>
        <v>#DIV/0!</v>
      </c>
      <c r="H761" s="56"/>
      <c r="I761" s="56"/>
      <c r="J761" s="56"/>
      <c r="R761" s="1456"/>
      <c r="S761" s="1456"/>
      <c r="T761" s="1456"/>
      <c r="U761" s="1456"/>
      <c r="V761" s="1456"/>
      <c r="W761" s="1456"/>
      <c r="X761" s="1456"/>
      <c r="Y761" s="1456"/>
      <c r="Z761" s="1456"/>
      <c r="AA761" s="1456"/>
      <c r="AB761" s="1456"/>
      <c r="AC761" s="1456"/>
      <c r="AD761" s="1456"/>
      <c r="AE761" s="1456"/>
      <c r="AF761" s="1456"/>
      <c r="AG761" s="1456"/>
      <c r="AH761" s="1456"/>
      <c r="AI761" s="1456"/>
      <c r="AJ761" s="1456"/>
    </row>
    <row r="762" spans="1:36" ht="17.100000000000001" hidden="1" customHeight="1">
      <c r="A762" s="761"/>
      <c r="B762" s="762"/>
      <c r="C762" s="1705"/>
      <c r="D762" s="1703"/>
      <c r="E762" s="75" t="s">
        <v>96</v>
      </c>
      <c r="F762" s="60"/>
      <c r="G762" s="97" t="e">
        <f t="shared" si="233"/>
        <v>#DIV/0!</v>
      </c>
      <c r="H762" s="56"/>
      <c r="I762" s="56"/>
      <c r="J762" s="56"/>
      <c r="R762" s="1456"/>
      <c r="S762" s="1456"/>
      <c r="T762" s="1456"/>
      <c r="U762" s="1456"/>
      <c r="V762" s="1456"/>
      <c r="W762" s="1456"/>
      <c r="X762" s="1456"/>
      <c r="Y762" s="1456"/>
      <c r="Z762" s="1456"/>
      <c r="AA762" s="1456"/>
      <c r="AB762" s="1456"/>
      <c r="AC762" s="1456"/>
      <c r="AD762" s="1456"/>
      <c r="AE762" s="1456"/>
      <c r="AF762" s="1456"/>
      <c r="AG762" s="1456"/>
      <c r="AH762" s="1456"/>
      <c r="AI762" s="1456"/>
      <c r="AJ762" s="1456"/>
    </row>
    <row r="763" spans="1:36" ht="17.100000000000001" hidden="1" customHeight="1">
      <c r="A763" s="761"/>
      <c r="B763" s="762"/>
      <c r="C763" s="1705"/>
      <c r="D763" s="1703"/>
      <c r="E763" s="75" t="s">
        <v>96</v>
      </c>
      <c r="F763" s="60"/>
      <c r="G763" s="97" t="e">
        <f t="shared" si="233"/>
        <v>#DIV/0!</v>
      </c>
      <c r="H763" s="56"/>
      <c r="I763" s="56"/>
      <c r="J763" s="56"/>
      <c r="R763" s="1456"/>
      <c r="S763" s="1456"/>
      <c r="T763" s="1456"/>
      <c r="U763" s="1456"/>
      <c r="V763" s="1456"/>
      <c r="W763" s="1456"/>
      <c r="X763" s="1456"/>
      <c r="Y763" s="1456"/>
      <c r="Z763" s="1456"/>
      <c r="AA763" s="1456"/>
      <c r="AB763" s="1456"/>
      <c r="AC763" s="1456"/>
      <c r="AD763" s="1456"/>
      <c r="AE763" s="1456"/>
      <c r="AF763" s="1456"/>
      <c r="AG763" s="1456"/>
      <c r="AH763" s="1456"/>
      <c r="AI763" s="1456"/>
      <c r="AJ763" s="1456"/>
    </row>
    <row r="764" spans="1:36" ht="17.100000000000001" hidden="1" customHeight="1">
      <c r="A764" s="761"/>
      <c r="B764" s="762"/>
      <c r="C764" s="1705"/>
      <c r="D764" s="1703"/>
      <c r="E764" s="75" t="s">
        <v>96</v>
      </c>
      <c r="F764" s="60"/>
      <c r="G764" s="97" t="e">
        <f t="shared" si="233"/>
        <v>#DIV/0!</v>
      </c>
      <c r="H764" s="56"/>
      <c r="I764" s="56"/>
      <c r="J764" s="56"/>
      <c r="R764" s="1456"/>
      <c r="S764" s="1456"/>
      <c r="T764" s="1456"/>
      <c r="U764" s="1456"/>
      <c r="V764" s="1456"/>
      <c r="W764" s="1456"/>
      <c r="X764" s="1456"/>
      <c r="Y764" s="1456"/>
      <c r="Z764" s="1456"/>
      <c r="AA764" s="1456"/>
      <c r="AB764" s="1456"/>
      <c r="AC764" s="1456"/>
      <c r="AD764" s="1456"/>
      <c r="AE764" s="1456"/>
      <c r="AF764" s="1456"/>
      <c r="AG764" s="1456"/>
      <c r="AH764" s="1456"/>
      <c r="AI764" s="1456"/>
      <c r="AJ764" s="1456"/>
    </row>
    <row r="765" spans="1:36" ht="17.100000000000001" hidden="1" customHeight="1">
      <c r="A765" s="761"/>
      <c r="B765" s="762"/>
      <c r="C765" s="1705"/>
      <c r="D765" s="1703"/>
      <c r="E765" s="75" t="s">
        <v>96</v>
      </c>
      <c r="F765" s="60"/>
      <c r="G765" s="97" t="e">
        <f t="shared" si="233"/>
        <v>#DIV/0!</v>
      </c>
      <c r="H765" s="56"/>
      <c r="I765" s="56"/>
      <c r="J765" s="56"/>
      <c r="R765" s="1456"/>
      <c r="S765" s="1456"/>
      <c r="T765" s="1456"/>
      <c r="U765" s="1456"/>
      <c r="V765" s="1456"/>
      <c r="W765" s="1456"/>
      <c r="X765" s="1456"/>
      <c r="Y765" s="1456"/>
      <c r="Z765" s="1456"/>
      <c r="AA765" s="1456"/>
      <c r="AB765" s="1456"/>
      <c r="AC765" s="1456"/>
      <c r="AD765" s="1456"/>
      <c r="AE765" s="1456"/>
      <c r="AF765" s="1456"/>
      <c r="AG765" s="1456"/>
      <c r="AH765" s="1456"/>
      <c r="AI765" s="1456"/>
      <c r="AJ765" s="1456"/>
    </row>
    <row r="766" spans="1:36" ht="17.100000000000001" hidden="1" customHeight="1">
      <c r="A766" s="761"/>
      <c r="B766" s="762"/>
      <c r="C766" s="1705"/>
      <c r="D766" s="1703"/>
      <c r="E766" s="75" t="s">
        <v>96</v>
      </c>
      <c r="F766" s="60"/>
      <c r="G766" s="97" t="e">
        <f t="shared" si="233"/>
        <v>#DIV/0!</v>
      </c>
      <c r="H766" s="56"/>
      <c r="I766" s="56"/>
      <c r="J766" s="56"/>
      <c r="R766" s="1456"/>
      <c r="S766" s="1456"/>
      <c r="T766" s="1456"/>
      <c r="U766" s="1456"/>
      <c r="V766" s="1456"/>
      <c r="W766" s="1456"/>
      <c r="X766" s="1456"/>
      <c r="Y766" s="1456"/>
      <c r="Z766" s="1456"/>
      <c r="AA766" s="1456"/>
      <c r="AB766" s="1456"/>
      <c r="AC766" s="1456"/>
      <c r="AD766" s="1456"/>
      <c r="AE766" s="1456"/>
      <c r="AF766" s="1456"/>
      <c r="AG766" s="1456"/>
      <c r="AH766" s="1456"/>
      <c r="AI766" s="1456"/>
      <c r="AJ766" s="1456"/>
    </row>
    <row r="767" spans="1:36" ht="17.100000000000001" hidden="1" customHeight="1">
      <c r="A767" s="761"/>
      <c r="B767" s="762"/>
      <c r="C767" s="1705"/>
      <c r="D767" s="1703"/>
      <c r="E767" s="75" t="s">
        <v>96</v>
      </c>
      <c r="F767" s="60"/>
      <c r="G767" s="97" t="e">
        <f t="shared" si="233"/>
        <v>#DIV/0!</v>
      </c>
      <c r="H767" s="56"/>
      <c r="I767" s="56"/>
      <c r="J767" s="56"/>
      <c r="R767" s="1456"/>
      <c r="S767" s="1456"/>
      <c r="T767" s="1456"/>
      <c r="U767" s="1456"/>
      <c r="V767" s="1456"/>
      <c r="W767" s="1456"/>
      <c r="X767" s="1456"/>
      <c r="Y767" s="1456"/>
      <c r="Z767" s="1456"/>
      <c r="AA767" s="1456"/>
      <c r="AB767" s="1456"/>
      <c r="AC767" s="1456"/>
      <c r="AD767" s="1456"/>
      <c r="AE767" s="1456"/>
      <c r="AF767" s="1456"/>
      <c r="AG767" s="1456"/>
      <c r="AH767" s="1456"/>
      <c r="AI767" s="1456"/>
      <c r="AJ767" s="1456"/>
    </row>
    <row r="768" spans="1:36" ht="17.100000000000001" hidden="1" customHeight="1">
      <c r="A768" s="761"/>
      <c r="B768" s="762"/>
      <c r="C768" s="1705"/>
      <c r="D768" s="1703"/>
      <c r="E768" s="75" t="s">
        <v>96</v>
      </c>
      <c r="F768" s="60"/>
      <c r="G768" s="97" t="e">
        <f t="shared" si="233"/>
        <v>#DIV/0!</v>
      </c>
      <c r="H768" s="56"/>
      <c r="I768" s="56"/>
      <c r="J768" s="56"/>
      <c r="R768" s="1456"/>
      <c r="S768" s="1456"/>
      <c r="T768" s="1456"/>
      <c r="U768" s="1456"/>
      <c r="V768" s="1456"/>
      <c r="W768" s="1456"/>
      <c r="X768" s="1456"/>
      <c r="Y768" s="1456"/>
      <c r="Z768" s="1456"/>
      <c r="AA768" s="1456"/>
      <c r="AB768" s="1456"/>
      <c r="AC768" s="1456"/>
      <c r="AD768" s="1456"/>
      <c r="AE768" s="1456"/>
      <c r="AF768" s="1456"/>
      <c r="AG768" s="1456"/>
      <c r="AH768" s="1456"/>
      <c r="AI768" s="1456"/>
      <c r="AJ768" s="1456"/>
    </row>
    <row r="769" spans="1:36" ht="17.100000000000001" hidden="1" customHeight="1">
      <c r="A769" s="761"/>
      <c r="B769" s="762"/>
      <c r="C769" s="1705"/>
      <c r="D769" s="1703"/>
      <c r="E769" s="75" t="s">
        <v>96</v>
      </c>
      <c r="F769" s="60"/>
      <c r="G769" s="97" t="e">
        <f t="shared" si="233"/>
        <v>#DIV/0!</v>
      </c>
      <c r="H769" s="56"/>
      <c r="I769" s="56"/>
      <c r="J769" s="56"/>
      <c r="R769" s="1456"/>
      <c r="S769" s="1456"/>
      <c r="T769" s="1456"/>
      <c r="U769" s="1456"/>
      <c r="V769" s="1456"/>
      <c r="W769" s="1456"/>
      <c r="X769" s="1456"/>
      <c r="Y769" s="1456"/>
      <c r="Z769" s="1456"/>
      <c r="AA769" s="1456"/>
      <c r="AB769" s="1456"/>
      <c r="AC769" s="1456"/>
      <c r="AD769" s="1456"/>
      <c r="AE769" s="1456"/>
      <c r="AF769" s="1456"/>
      <c r="AG769" s="1456"/>
      <c r="AH769" s="1456"/>
      <c r="AI769" s="1456"/>
      <c r="AJ769" s="1456"/>
    </row>
    <row r="770" spans="1:36" ht="17.100000000000001" hidden="1" customHeight="1">
      <c r="A770" s="761"/>
      <c r="B770" s="762"/>
      <c r="C770" s="1705"/>
      <c r="D770" s="1703"/>
      <c r="E770" s="75" t="s">
        <v>96</v>
      </c>
      <c r="F770" s="60"/>
      <c r="G770" s="97" t="e">
        <f t="shared" si="233"/>
        <v>#DIV/0!</v>
      </c>
      <c r="H770" s="56"/>
      <c r="I770" s="56"/>
      <c r="J770" s="56"/>
      <c r="R770" s="1456"/>
      <c r="S770" s="1456"/>
      <c r="T770" s="1456"/>
      <c r="U770" s="1456"/>
      <c r="V770" s="1456"/>
      <c r="W770" s="1456"/>
      <c r="X770" s="1456"/>
      <c r="Y770" s="1456"/>
      <c r="Z770" s="1456"/>
      <c r="AA770" s="1456"/>
      <c r="AB770" s="1456"/>
      <c r="AC770" s="1456"/>
      <c r="AD770" s="1456"/>
      <c r="AE770" s="1456"/>
      <c r="AF770" s="1456"/>
      <c r="AG770" s="1456"/>
      <c r="AH770" s="1456"/>
      <c r="AI770" s="1456"/>
      <c r="AJ770" s="1456"/>
    </row>
    <row r="771" spans="1:36" ht="17.100000000000001" hidden="1" customHeight="1">
      <c r="A771" s="761"/>
      <c r="B771" s="762"/>
      <c r="C771" s="1705"/>
      <c r="D771" s="1703"/>
      <c r="E771" s="75" t="s">
        <v>96</v>
      </c>
      <c r="F771" s="60"/>
      <c r="G771" s="97" t="e">
        <f t="shared" si="233"/>
        <v>#DIV/0!</v>
      </c>
      <c r="H771" s="56"/>
      <c r="I771" s="56"/>
      <c r="J771" s="56"/>
      <c r="R771" s="1456"/>
      <c r="S771" s="1456"/>
      <c r="T771" s="1456"/>
      <c r="U771" s="1456"/>
      <c r="V771" s="1456"/>
      <c r="W771" s="1456"/>
      <c r="X771" s="1456"/>
      <c r="Y771" s="1456"/>
      <c r="Z771" s="1456"/>
      <c r="AA771" s="1456"/>
      <c r="AB771" s="1456"/>
      <c r="AC771" s="1456"/>
      <c r="AD771" s="1456"/>
      <c r="AE771" s="1456"/>
      <c r="AF771" s="1456"/>
      <c r="AG771" s="1456"/>
      <c r="AH771" s="1456"/>
      <c r="AI771" s="1456"/>
      <c r="AJ771" s="1456"/>
    </row>
    <row r="772" spans="1:36" ht="17.100000000000001" hidden="1" customHeight="1">
      <c r="A772" s="761"/>
      <c r="B772" s="762"/>
      <c r="C772" s="1705"/>
      <c r="D772" s="1703"/>
      <c r="E772" s="75" t="s">
        <v>96</v>
      </c>
      <c r="F772" s="60"/>
      <c r="G772" s="97" t="e">
        <f t="shared" si="233"/>
        <v>#DIV/0!</v>
      </c>
      <c r="H772" s="56"/>
      <c r="I772" s="56"/>
      <c r="J772" s="56"/>
      <c r="R772" s="1456"/>
      <c r="S772" s="1456"/>
      <c r="T772" s="1456"/>
      <c r="U772" s="1456"/>
      <c r="V772" s="1456"/>
      <c r="W772" s="1456"/>
      <c r="X772" s="1456"/>
      <c r="Y772" s="1456"/>
      <c r="Z772" s="1456"/>
      <c r="AA772" s="1456"/>
      <c r="AB772" s="1456"/>
      <c r="AC772" s="1456"/>
      <c r="AD772" s="1456"/>
      <c r="AE772" s="1456"/>
      <c r="AF772" s="1456"/>
      <c r="AG772" s="1456"/>
      <c r="AH772" s="1456"/>
      <c r="AI772" s="1456"/>
      <c r="AJ772" s="1456"/>
    </row>
    <row r="773" spans="1:36" ht="17.100000000000001" hidden="1" customHeight="1">
      <c r="A773" s="761"/>
      <c r="B773" s="762"/>
      <c r="C773" s="1705"/>
      <c r="D773" s="1703"/>
      <c r="E773" s="75" t="s">
        <v>96</v>
      </c>
      <c r="F773" s="60"/>
      <c r="G773" s="97" t="e">
        <f t="shared" si="233"/>
        <v>#DIV/0!</v>
      </c>
      <c r="H773" s="56"/>
      <c r="I773" s="56"/>
      <c r="J773" s="56"/>
      <c r="R773" s="1456"/>
      <c r="S773" s="1456"/>
      <c r="T773" s="1456"/>
      <c r="U773" s="1456"/>
      <c r="V773" s="1456"/>
      <c r="W773" s="1456"/>
      <c r="X773" s="1456"/>
      <c r="Y773" s="1456"/>
      <c r="Z773" s="1456"/>
      <c r="AA773" s="1456"/>
      <c r="AB773" s="1456"/>
      <c r="AC773" s="1456"/>
      <c r="AD773" s="1456"/>
      <c r="AE773" s="1456"/>
      <c r="AF773" s="1456"/>
      <c r="AG773" s="1456"/>
      <c r="AH773" s="1456"/>
      <c r="AI773" s="1456"/>
      <c r="AJ773" s="1456"/>
    </row>
    <row r="774" spans="1:36" ht="17.100000000000001" hidden="1" customHeight="1">
      <c r="A774" s="761"/>
      <c r="B774" s="762"/>
      <c r="C774" s="1705"/>
      <c r="D774" s="1703"/>
      <c r="E774" s="75" t="s">
        <v>96</v>
      </c>
      <c r="F774" s="60"/>
      <c r="G774" s="97" t="e">
        <f t="shared" si="233"/>
        <v>#DIV/0!</v>
      </c>
      <c r="H774" s="56"/>
      <c r="I774" s="56"/>
      <c r="J774" s="56"/>
      <c r="R774" s="1456"/>
      <c r="S774" s="1456"/>
      <c r="T774" s="1456"/>
      <c r="U774" s="1456"/>
      <c r="V774" s="1456"/>
      <c r="W774" s="1456"/>
      <c r="X774" s="1456"/>
      <c r="Y774" s="1456"/>
      <c r="Z774" s="1456"/>
      <c r="AA774" s="1456"/>
      <c r="AB774" s="1456"/>
      <c r="AC774" s="1456"/>
      <c r="AD774" s="1456"/>
      <c r="AE774" s="1456"/>
      <c r="AF774" s="1456"/>
      <c r="AG774" s="1456"/>
      <c r="AH774" s="1456"/>
      <c r="AI774" s="1456"/>
      <c r="AJ774" s="1456"/>
    </row>
    <row r="775" spans="1:36" ht="17.100000000000001" hidden="1" customHeight="1">
      <c r="A775" s="761"/>
      <c r="B775" s="762"/>
      <c r="C775" s="1705"/>
      <c r="D775" s="1703"/>
      <c r="E775" s="75" t="s">
        <v>96</v>
      </c>
      <c r="F775" s="60"/>
      <c r="G775" s="97" t="e">
        <f t="shared" si="233"/>
        <v>#DIV/0!</v>
      </c>
      <c r="H775" s="56"/>
      <c r="I775" s="56"/>
      <c r="J775" s="56"/>
      <c r="R775" s="1456"/>
      <c r="S775" s="1456"/>
      <c r="T775" s="1456"/>
      <c r="U775" s="1456"/>
      <c r="V775" s="1456"/>
      <c r="W775" s="1456"/>
      <c r="X775" s="1456"/>
      <c r="Y775" s="1456"/>
      <c r="Z775" s="1456"/>
      <c r="AA775" s="1456"/>
      <c r="AB775" s="1456"/>
      <c r="AC775" s="1456"/>
      <c r="AD775" s="1456"/>
      <c r="AE775" s="1456"/>
      <c r="AF775" s="1456"/>
      <c r="AG775" s="1456"/>
      <c r="AH775" s="1456"/>
      <c r="AI775" s="1456"/>
      <c r="AJ775" s="1456"/>
    </row>
    <row r="776" spans="1:36" ht="17.100000000000001" hidden="1" customHeight="1">
      <c r="A776" s="761"/>
      <c r="B776" s="762"/>
      <c r="C776" s="1705"/>
      <c r="D776" s="1703"/>
      <c r="E776" s="75" t="s">
        <v>96</v>
      </c>
      <c r="F776" s="60"/>
      <c r="G776" s="97" t="e">
        <f t="shared" si="233"/>
        <v>#DIV/0!</v>
      </c>
      <c r="H776" s="56"/>
      <c r="I776" s="56"/>
      <c r="J776" s="56"/>
      <c r="R776" s="1456"/>
      <c r="S776" s="1456"/>
      <c r="T776" s="1456"/>
      <c r="U776" s="1456"/>
      <c r="V776" s="1456"/>
      <c r="W776" s="1456"/>
      <c r="X776" s="1456"/>
      <c r="Y776" s="1456"/>
      <c r="Z776" s="1456"/>
      <c r="AA776" s="1456"/>
      <c r="AB776" s="1456"/>
      <c r="AC776" s="1456"/>
      <c r="AD776" s="1456"/>
      <c r="AE776" s="1456"/>
      <c r="AF776" s="1456"/>
      <c r="AG776" s="1456"/>
      <c r="AH776" s="1456"/>
      <c r="AI776" s="1456"/>
      <c r="AJ776" s="1456"/>
    </row>
    <row r="777" spans="1:36" ht="17.100000000000001" hidden="1" customHeight="1">
      <c r="A777" s="761"/>
      <c r="B777" s="1463"/>
      <c r="C777" s="2003"/>
      <c r="D777" s="2003"/>
      <c r="E777" s="75" t="s">
        <v>96</v>
      </c>
      <c r="F777" s="60"/>
      <c r="G777" s="97" t="e">
        <f t="shared" ref="G777:G782" si="234">H777/F777</f>
        <v>#DIV/0!</v>
      </c>
      <c r="H777" s="56"/>
      <c r="I777" s="56"/>
      <c r="J777" s="56"/>
      <c r="R777" s="1456"/>
      <c r="S777" s="1456"/>
      <c r="T777" s="1456"/>
      <c r="U777" s="1456"/>
      <c r="V777" s="1456"/>
      <c r="W777" s="1456"/>
      <c r="X777" s="1456"/>
      <c r="Y777" s="1456"/>
      <c r="Z777" s="1456"/>
      <c r="AA777" s="1456"/>
      <c r="AB777" s="1456"/>
      <c r="AC777" s="1456"/>
      <c r="AD777" s="1456"/>
      <c r="AE777" s="1456"/>
      <c r="AF777" s="1456"/>
      <c r="AG777" s="1456"/>
      <c r="AH777" s="1456"/>
      <c r="AI777" s="1456"/>
      <c r="AJ777" s="1456"/>
    </row>
    <row r="778" spans="1:36" ht="17.100000000000001" hidden="1" customHeight="1">
      <c r="A778" s="761"/>
      <c r="B778" s="1463"/>
      <c r="C778" s="2003"/>
      <c r="D778" s="2003"/>
      <c r="E778" s="75" t="s">
        <v>96</v>
      </c>
      <c r="F778" s="60"/>
      <c r="G778" s="97" t="e">
        <f t="shared" si="234"/>
        <v>#DIV/0!</v>
      </c>
      <c r="H778" s="56"/>
      <c r="I778" s="56"/>
      <c r="J778" s="56"/>
      <c r="R778" s="1456"/>
      <c r="S778" s="1456"/>
      <c r="T778" s="1456"/>
      <c r="U778" s="1456"/>
      <c r="V778" s="1456"/>
      <c r="W778" s="1456"/>
      <c r="X778" s="1456"/>
      <c r="Y778" s="1456"/>
      <c r="Z778" s="1456"/>
      <c r="AA778" s="1456"/>
      <c r="AB778" s="1456"/>
      <c r="AC778" s="1456"/>
      <c r="AD778" s="1456"/>
      <c r="AE778" s="1456"/>
      <c r="AF778" s="1456"/>
      <c r="AG778" s="1456"/>
      <c r="AH778" s="1456"/>
      <c r="AI778" s="1456"/>
      <c r="AJ778" s="1456"/>
    </row>
    <row r="779" spans="1:36" ht="17.100000000000001" hidden="1" customHeight="1">
      <c r="A779" s="761"/>
      <c r="B779" s="1463"/>
      <c r="C779" s="2003"/>
      <c r="D779" s="2003"/>
      <c r="E779" s="75" t="s">
        <v>96</v>
      </c>
      <c r="F779" s="60"/>
      <c r="G779" s="97" t="e">
        <f t="shared" si="234"/>
        <v>#DIV/0!</v>
      </c>
      <c r="H779" s="56"/>
      <c r="I779" s="56"/>
      <c r="J779" s="56"/>
      <c r="R779" s="1456"/>
      <c r="S779" s="1456"/>
      <c r="T779" s="1456"/>
      <c r="U779" s="1456"/>
      <c r="V779" s="1456"/>
      <c r="W779" s="1456"/>
      <c r="X779" s="1456"/>
      <c r="Y779" s="1456"/>
      <c r="Z779" s="1456"/>
      <c r="AA779" s="1456"/>
      <c r="AB779" s="1456"/>
      <c r="AC779" s="1456"/>
      <c r="AD779" s="1456"/>
      <c r="AE779" s="1456"/>
      <c r="AF779" s="1456"/>
      <c r="AG779" s="1456"/>
      <c r="AH779" s="1456"/>
      <c r="AI779" s="1456"/>
      <c r="AJ779" s="1456"/>
    </row>
    <row r="780" spans="1:36" ht="17.100000000000001" hidden="1" customHeight="1">
      <c r="A780" s="761"/>
      <c r="B780" s="1463"/>
      <c r="C780" s="2003"/>
      <c r="D780" s="2003"/>
      <c r="E780" s="75" t="s">
        <v>96</v>
      </c>
      <c r="F780" s="60"/>
      <c r="G780" s="97" t="e">
        <f t="shared" si="234"/>
        <v>#DIV/0!</v>
      </c>
      <c r="H780" s="56"/>
      <c r="I780" s="56"/>
      <c r="J780" s="56"/>
      <c r="R780" s="1456"/>
      <c r="S780" s="1456"/>
      <c r="T780" s="1456"/>
      <c r="U780" s="1456"/>
      <c r="V780" s="1456"/>
      <c r="W780" s="1456"/>
      <c r="X780" s="1456"/>
      <c r="Y780" s="1456"/>
      <c r="Z780" s="1456"/>
      <c r="AA780" s="1456"/>
      <c r="AB780" s="1456"/>
      <c r="AC780" s="1456"/>
      <c r="AD780" s="1456"/>
      <c r="AE780" s="1456"/>
      <c r="AF780" s="1456"/>
      <c r="AG780" s="1456"/>
      <c r="AH780" s="1456"/>
      <c r="AI780" s="1456"/>
      <c r="AJ780" s="1456"/>
    </row>
    <row r="781" spans="1:36" ht="17.100000000000001" hidden="1" customHeight="1">
      <c r="A781" s="761"/>
      <c r="B781" s="1463"/>
      <c r="C781" s="2003"/>
      <c r="D781" s="2003"/>
      <c r="E781" s="75" t="s">
        <v>96</v>
      </c>
      <c r="F781" s="60"/>
      <c r="G781" s="97" t="e">
        <f t="shared" si="234"/>
        <v>#DIV/0!</v>
      </c>
      <c r="H781" s="56"/>
      <c r="I781" s="56"/>
      <c r="J781" s="56"/>
      <c r="R781" s="1456"/>
      <c r="S781" s="1456"/>
      <c r="T781" s="1456"/>
      <c r="U781" s="1456"/>
      <c r="V781" s="1456"/>
      <c r="W781" s="1456"/>
      <c r="X781" s="1456"/>
      <c r="Y781" s="1456"/>
      <c r="Z781" s="1456"/>
      <c r="AA781" s="1456"/>
      <c r="AB781" s="1456"/>
      <c r="AC781" s="1456"/>
      <c r="AD781" s="1456"/>
      <c r="AE781" s="1456"/>
      <c r="AF781" s="1456"/>
      <c r="AG781" s="1456"/>
      <c r="AH781" s="1456"/>
      <c r="AI781" s="1456"/>
      <c r="AJ781" s="1456"/>
    </row>
    <row r="782" spans="1:36" ht="17.100000000000001" hidden="1" customHeight="1">
      <c r="A782" s="761"/>
      <c r="B782" s="1463"/>
      <c r="C782" s="2003"/>
      <c r="D782" s="2003"/>
      <c r="E782" s="75" t="s">
        <v>96</v>
      </c>
      <c r="F782" s="60"/>
      <c r="G782" s="97" t="e">
        <f t="shared" si="234"/>
        <v>#DIV/0!</v>
      </c>
      <c r="H782" s="56"/>
      <c r="I782" s="56"/>
      <c r="J782" s="56"/>
      <c r="R782" s="1456"/>
      <c r="S782" s="1456"/>
      <c r="T782" s="1456"/>
      <c r="U782" s="1456"/>
      <c r="V782" s="1456"/>
      <c r="W782" s="1456"/>
      <c r="X782" s="1456"/>
      <c r="Y782" s="1456"/>
      <c r="Z782" s="1456"/>
      <c r="AA782" s="1456"/>
      <c r="AB782" s="1456"/>
      <c r="AC782" s="1456"/>
      <c r="AD782" s="1456"/>
      <c r="AE782" s="1456"/>
      <c r="AF782" s="1456"/>
      <c r="AG782" s="1456"/>
      <c r="AH782" s="1456"/>
      <c r="AI782" s="1456"/>
      <c r="AJ782" s="1456"/>
    </row>
    <row r="783" spans="1:36" ht="17.100000000000001" customHeight="1">
      <c r="A783" s="138"/>
      <c r="B783" s="1706" t="s">
        <v>999</v>
      </c>
      <c r="C783" s="1707"/>
      <c r="D783" s="1708"/>
      <c r="E783" s="1424"/>
      <c r="F783" s="250"/>
      <c r="G783" s="142"/>
      <c r="H783" s="142">
        <f>SUM(H751:H782)</f>
        <v>0</v>
      </c>
      <c r="I783" s="142">
        <f t="shared" ref="I783:J783" si="235">SUM(I751:I782)</f>
        <v>0</v>
      </c>
      <c r="J783" s="142">
        <f t="shared" si="235"/>
        <v>0</v>
      </c>
      <c r="R783" s="1456"/>
      <c r="S783" s="1456"/>
      <c r="T783" s="1456"/>
      <c r="U783" s="1456"/>
      <c r="V783" s="1456"/>
      <c r="W783" s="1456"/>
      <c r="X783" s="1456"/>
      <c r="Y783" s="1456"/>
      <c r="Z783" s="1456"/>
      <c r="AA783" s="1456"/>
      <c r="AB783" s="1456"/>
      <c r="AC783" s="1456"/>
      <c r="AD783" s="1456"/>
      <c r="AE783" s="1456"/>
      <c r="AF783" s="1456"/>
      <c r="AG783" s="1456"/>
      <c r="AH783" s="1456"/>
      <c r="AI783" s="1456"/>
      <c r="AJ783" s="1456"/>
    </row>
    <row r="784" spans="1:36" ht="17.100000000000001" customHeight="1">
      <c r="A784" s="1458" t="s">
        <v>1002</v>
      </c>
      <c r="B784" s="749">
        <v>346</v>
      </c>
      <c r="C784" s="1716" t="s">
        <v>602</v>
      </c>
      <c r="D784" s="1717"/>
      <c r="E784" s="746" t="s">
        <v>117</v>
      </c>
      <c r="F784" s="747" t="s">
        <v>117</v>
      </c>
      <c r="G784" s="748" t="s">
        <v>117</v>
      </c>
      <c r="H784" s="748" t="s">
        <v>117</v>
      </c>
      <c r="I784" s="748" t="s">
        <v>117</v>
      </c>
      <c r="J784" s="748" t="s">
        <v>117</v>
      </c>
      <c r="R784" s="1456"/>
      <c r="S784" s="1456"/>
      <c r="T784" s="1456"/>
      <c r="U784" s="1456"/>
      <c r="V784" s="1456"/>
      <c r="W784" s="1456"/>
      <c r="X784" s="1456"/>
      <c r="Y784" s="1456"/>
      <c r="Z784" s="1456"/>
      <c r="AA784" s="1456"/>
      <c r="AB784" s="1456"/>
      <c r="AC784" s="1456"/>
      <c r="AD784" s="1456"/>
      <c r="AE784" s="1456"/>
      <c r="AF784" s="1456"/>
      <c r="AG784" s="1456"/>
      <c r="AH784" s="1456"/>
      <c r="AI784" s="1456"/>
      <c r="AJ784" s="1456"/>
    </row>
    <row r="785" spans="1:36" ht="17.100000000000001" customHeight="1">
      <c r="A785" s="761"/>
      <c r="B785" s="762"/>
      <c r="C785" s="1705"/>
      <c r="D785" s="1703"/>
      <c r="E785" s="75" t="s">
        <v>96</v>
      </c>
      <c r="F785" s="60"/>
      <c r="G785" s="97" t="e">
        <f t="shared" ref="G785" si="236">H785/F785</f>
        <v>#DIV/0!</v>
      </c>
      <c r="H785" s="56"/>
      <c r="I785" s="56"/>
      <c r="J785" s="56"/>
      <c r="R785" s="1456"/>
      <c r="S785" s="1456"/>
      <c r="T785" s="1456"/>
      <c r="U785" s="1456"/>
      <c r="V785" s="1456"/>
      <c r="W785" s="1456"/>
      <c r="X785" s="1456"/>
      <c r="Y785" s="1456"/>
      <c r="Z785" s="1456"/>
      <c r="AA785" s="1456"/>
      <c r="AB785" s="1456"/>
      <c r="AC785" s="1456"/>
      <c r="AD785" s="1456"/>
      <c r="AE785" s="1456"/>
      <c r="AF785" s="1456"/>
      <c r="AG785" s="1456"/>
      <c r="AH785" s="1456"/>
      <c r="AI785" s="1456"/>
      <c r="AJ785" s="1456"/>
    </row>
    <row r="786" spans="1:36" ht="17.100000000000001" hidden="1" customHeight="1">
      <c r="A786" s="761"/>
      <c r="B786" s="762"/>
      <c r="C786" s="1705"/>
      <c r="D786" s="1703"/>
      <c r="E786" s="75" t="s">
        <v>96</v>
      </c>
      <c r="F786" s="60"/>
      <c r="G786" s="97" t="e">
        <f t="shared" ref="G786:G812" si="237">H786/F786</f>
        <v>#DIV/0!</v>
      </c>
      <c r="H786" s="56"/>
      <c r="I786" s="56"/>
      <c r="J786" s="56"/>
      <c r="R786" s="1456"/>
      <c r="S786" s="1456"/>
      <c r="T786" s="1456"/>
      <c r="U786" s="1456"/>
      <c r="V786" s="1456"/>
      <c r="W786" s="1456"/>
      <c r="X786" s="1456"/>
      <c r="Y786" s="1456"/>
      <c r="Z786" s="1456"/>
      <c r="AA786" s="1456"/>
      <c r="AB786" s="1456"/>
      <c r="AC786" s="1456"/>
      <c r="AD786" s="1456"/>
      <c r="AE786" s="1456"/>
      <c r="AF786" s="1456"/>
      <c r="AG786" s="1456"/>
      <c r="AH786" s="1456"/>
      <c r="AI786" s="1456"/>
      <c r="AJ786" s="1456"/>
    </row>
    <row r="787" spans="1:36" ht="17.100000000000001" hidden="1" customHeight="1">
      <c r="A787" s="761"/>
      <c r="B787" s="762"/>
      <c r="C787" s="1705"/>
      <c r="D787" s="1703"/>
      <c r="E787" s="75" t="s">
        <v>96</v>
      </c>
      <c r="F787" s="60"/>
      <c r="G787" s="97" t="e">
        <f t="shared" si="237"/>
        <v>#DIV/0!</v>
      </c>
      <c r="H787" s="56"/>
      <c r="I787" s="56"/>
      <c r="J787" s="56"/>
      <c r="R787" s="1456"/>
      <c r="S787" s="1456"/>
      <c r="T787" s="1456"/>
      <c r="U787" s="1456"/>
      <c r="V787" s="1456"/>
      <c r="W787" s="1456"/>
      <c r="X787" s="1456"/>
      <c r="Y787" s="1456"/>
      <c r="Z787" s="1456"/>
      <c r="AA787" s="1456"/>
      <c r="AB787" s="1456"/>
      <c r="AC787" s="1456"/>
      <c r="AD787" s="1456"/>
      <c r="AE787" s="1456"/>
      <c r="AF787" s="1456"/>
      <c r="AG787" s="1456"/>
      <c r="AH787" s="1456"/>
      <c r="AI787" s="1456"/>
      <c r="AJ787" s="1456"/>
    </row>
    <row r="788" spans="1:36" ht="17.100000000000001" hidden="1" customHeight="1">
      <c r="A788" s="761"/>
      <c r="B788" s="762"/>
      <c r="C788" s="1705"/>
      <c r="D788" s="1703"/>
      <c r="E788" s="75" t="s">
        <v>96</v>
      </c>
      <c r="F788" s="60"/>
      <c r="G788" s="97" t="e">
        <f t="shared" si="237"/>
        <v>#DIV/0!</v>
      </c>
      <c r="H788" s="56"/>
      <c r="I788" s="56"/>
      <c r="J788" s="56"/>
      <c r="R788" s="1456"/>
      <c r="S788" s="1456"/>
      <c r="T788" s="1456"/>
      <c r="U788" s="1456"/>
      <c r="V788" s="1456"/>
      <c r="W788" s="1456"/>
      <c r="X788" s="1456"/>
      <c r="Y788" s="1456"/>
      <c r="Z788" s="1456"/>
      <c r="AA788" s="1456"/>
      <c r="AB788" s="1456"/>
      <c r="AC788" s="1456"/>
      <c r="AD788" s="1456"/>
      <c r="AE788" s="1456"/>
      <c r="AF788" s="1456"/>
      <c r="AG788" s="1456"/>
      <c r="AH788" s="1456"/>
      <c r="AI788" s="1456"/>
      <c r="AJ788" s="1456"/>
    </row>
    <row r="789" spans="1:36" ht="17.100000000000001" hidden="1" customHeight="1">
      <c r="A789" s="761"/>
      <c r="B789" s="762"/>
      <c r="C789" s="1705"/>
      <c r="D789" s="1703"/>
      <c r="E789" s="75" t="s">
        <v>96</v>
      </c>
      <c r="F789" s="60"/>
      <c r="G789" s="97" t="e">
        <f t="shared" si="237"/>
        <v>#DIV/0!</v>
      </c>
      <c r="H789" s="56"/>
      <c r="I789" s="56"/>
      <c r="J789" s="56"/>
      <c r="R789" s="1456"/>
      <c r="S789" s="1456"/>
      <c r="T789" s="1456"/>
      <c r="U789" s="1456"/>
      <c r="V789" s="1456"/>
      <c r="W789" s="1456"/>
      <c r="X789" s="1456"/>
      <c r="Y789" s="1456"/>
      <c r="Z789" s="1456"/>
      <c r="AA789" s="1456"/>
      <c r="AB789" s="1456"/>
      <c r="AC789" s="1456"/>
      <c r="AD789" s="1456"/>
      <c r="AE789" s="1456"/>
      <c r="AF789" s="1456"/>
      <c r="AG789" s="1456"/>
      <c r="AH789" s="1456"/>
      <c r="AI789" s="1456"/>
      <c r="AJ789" s="1456"/>
    </row>
    <row r="790" spans="1:36" ht="17.100000000000001" hidden="1" customHeight="1">
      <c r="A790" s="761"/>
      <c r="B790" s="762"/>
      <c r="C790" s="1705"/>
      <c r="D790" s="1703"/>
      <c r="E790" s="75" t="s">
        <v>96</v>
      </c>
      <c r="F790" s="60"/>
      <c r="G790" s="97" t="e">
        <f t="shared" si="237"/>
        <v>#DIV/0!</v>
      </c>
      <c r="H790" s="56"/>
      <c r="I790" s="56"/>
      <c r="J790" s="56"/>
      <c r="R790" s="1456"/>
      <c r="S790" s="1456"/>
      <c r="T790" s="1456"/>
      <c r="U790" s="1456"/>
      <c r="V790" s="1456"/>
      <c r="W790" s="1456"/>
      <c r="X790" s="1456"/>
      <c r="Y790" s="1456"/>
      <c r="Z790" s="1456"/>
      <c r="AA790" s="1456"/>
      <c r="AB790" s="1456"/>
      <c r="AC790" s="1456"/>
      <c r="AD790" s="1456"/>
      <c r="AE790" s="1456"/>
      <c r="AF790" s="1456"/>
      <c r="AG790" s="1456"/>
      <c r="AH790" s="1456"/>
      <c r="AI790" s="1456"/>
      <c r="AJ790" s="1456"/>
    </row>
    <row r="791" spans="1:36" ht="17.100000000000001" hidden="1" customHeight="1">
      <c r="A791" s="761"/>
      <c r="B791" s="762"/>
      <c r="C791" s="1705"/>
      <c r="D791" s="1703"/>
      <c r="E791" s="75" t="s">
        <v>96</v>
      </c>
      <c r="F791" s="60"/>
      <c r="G791" s="97" t="e">
        <f t="shared" si="237"/>
        <v>#DIV/0!</v>
      </c>
      <c r="H791" s="56"/>
      <c r="I791" s="56"/>
      <c r="J791" s="56"/>
      <c r="R791" s="1456"/>
      <c r="S791" s="1456"/>
      <c r="T791" s="1456"/>
      <c r="U791" s="1456"/>
      <c r="V791" s="1456"/>
      <c r="W791" s="1456"/>
      <c r="X791" s="1456"/>
      <c r="Y791" s="1456"/>
      <c r="Z791" s="1456"/>
      <c r="AA791" s="1456"/>
      <c r="AB791" s="1456"/>
      <c r="AC791" s="1456"/>
      <c r="AD791" s="1456"/>
      <c r="AE791" s="1456"/>
      <c r="AF791" s="1456"/>
      <c r="AG791" s="1456"/>
      <c r="AH791" s="1456"/>
      <c r="AI791" s="1456"/>
      <c r="AJ791" s="1456"/>
    </row>
    <row r="792" spans="1:36" ht="17.100000000000001" hidden="1" customHeight="1">
      <c r="A792" s="761"/>
      <c r="B792" s="762"/>
      <c r="C792" s="1705"/>
      <c r="D792" s="1703"/>
      <c r="E792" s="75" t="s">
        <v>96</v>
      </c>
      <c r="F792" s="60"/>
      <c r="G792" s="97" t="e">
        <f t="shared" si="237"/>
        <v>#DIV/0!</v>
      </c>
      <c r="H792" s="56"/>
      <c r="I792" s="56"/>
      <c r="J792" s="56"/>
      <c r="R792" s="1456"/>
      <c r="S792" s="1456"/>
      <c r="T792" s="1456"/>
      <c r="U792" s="1456"/>
      <c r="V792" s="1456"/>
      <c r="W792" s="1456"/>
      <c r="X792" s="1456"/>
      <c r="Y792" s="1456"/>
      <c r="Z792" s="1456"/>
      <c r="AA792" s="1456"/>
      <c r="AB792" s="1456"/>
      <c r="AC792" s="1456"/>
      <c r="AD792" s="1456"/>
      <c r="AE792" s="1456"/>
      <c r="AF792" s="1456"/>
      <c r="AG792" s="1456"/>
      <c r="AH792" s="1456"/>
      <c r="AI792" s="1456"/>
      <c r="AJ792" s="1456"/>
    </row>
    <row r="793" spans="1:36" ht="17.100000000000001" hidden="1" customHeight="1">
      <c r="A793" s="761"/>
      <c r="B793" s="762"/>
      <c r="C793" s="1705"/>
      <c r="D793" s="1703"/>
      <c r="E793" s="75" t="s">
        <v>96</v>
      </c>
      <c r="F793" s="60"/>
      <c r="G793" s="97" t="e">
        <f t="shared" si="237"/>
        <v>#DIV/0!</v>
      </c>
      <c r="H793" s="56"/>
      <c r="I793" s="56"/>
      <c r="J793" s="56"/>
      <c r="R793" s="1456"/>
      <c r="S793" s="1456"/>
      <c r="T793" s="1456"/>
      <c r="U793" s="1456"/>
      <c r="V793" s="1456"/>
      <c r="W793" s="1456"/>
      <c r="X793" s="1456"/>
      <c r="Y793" s="1456"/>
      <c r="Z793" s="1456"/>
      <c r="AA793" s="1456"/>
      <c r="AB793" s="1456"/>
      <c r="AC793" s="1456"/>
      <c r="AD793" s="1456"/>
      <c r="AE793" s="1456"/>
      <c r="AF793" s="1456"/>
      <c r="AG793" s="1456"/>
      <c r="AH793" s="1456"/>
      <c r="AI793" s="1456"/>
      <c r="AJ793" s="1456"/>
    </row>
    <row r="794" spans="1:36" ht="17.100000000000001" hidden="1" customHeight="1">
      <c r="A794" s="761"/>
      <c r="B794" s="762"/>
      <c r="C794" s="1705"/>
      <c r="D794" s="1703"/>
      <c r="E794" s="75" t="s">
        <v>96</v>
      </c>
      <c r="F794" s="60"/>
      <c r="G794" s="97" t="e">
        <f t="shared" si="237"/>
        <v>#DIV/0!</v>
      </c>
      <c r="H794" s="56"/>
      <c r="I794" s="56"/>
      <c r="J794" s="56"/>
      <c r="R794" s="1456"/>
      <c r="S794" s="1456"/>
      <c r="T794" s="1456"/>
      <c r="U794" s="1456"/>
      <c r="V794" s="1456"/>
      <c r="W794" s="1456"/>
      <c r="X794" s="1456"/>
      <c r="Y794" s="1456"/>
      <c r="Z794" s="1456"/>
      <c r="AA794" s="1456"/>
      <c r="AB794" s="1456"/>
      <c r="AC794" s="1456"/>
      <c r="AD794" s="1456"/>
      <c r="AE794" s="1456"/>
      <c r="AF794" s="1456"/>
      <c r="AG794" s="1456"/>
      <c r="AH794" s="1456"/>
      <c r="AI794" s="1456"/>
      <c r="AJ794" s="1456"/>
    </row>
    <row r="795" spans="1:36" ht="17.100000000000001" hidden="1" customHeight="1">
      <c r="A795" s="761"/>
      <c r="B795" s="762"/>
      <c r="C795" s="1705"/>
      <c r="D795" s="1703"/>
      <c r="E795" s="75" t="s">
        <v>96</v>
      </c>
      <c r="F795" s="60"/>
      <c r="G795" s="97" t="e">
        <f t="shared" si="237"/>
        <v>#DIV/0!</v>
      </c>
      <c r="H795" s="56"/>
      <c r="I795" s="56"/>
      <c r="J795" s="56"/>
      <c r="R795" s="1456"/>
      <c r="S795" s="1456"/>
      <c r="T795" s="1456"/>
      <c r="U795" s="1456"/>
      <c r="V795" s="1456"/>
      <c r="W795" s="1456"/>
      <c r="X795" s="1456"/>
      <c r="Y795" s="1456"/>
      <c r="Z795" s="1456"/>
      <c r="AA795" s="1456"/>
      <c r="AB795" s="1456"/>
      <c r="AC795" s="1456"/>
      <c r="AD795" s="1456"/>
      <c r="AE795" s="1456"/>
      <c r="AF795" s="1456"/>
      <c r="AG795" s="1456"/>
      <c r="AH795" s="1456"/>
      <c r="AI795" s="1456"/>
      <c r="AJ795" s="1456"/>
    </row>
    <row r="796" spans="1:36" ht="17.100000000000001" hidden="1" customHeight="1">
      <c r="A796" s="761"/>
      <c r="B796" s="762"/>
      <c r="C796" s="1705"/>
      <c r="D796" s="1703"/>
      <c r="E796" s="75" t="s">
        <v>96</v>
      </c>
      <c r="F796" s="60"/>
      <c r="G796" s="97" t="e">
        <f t="shared" si="237"/>
        <v>#DIV/0!</v>
      </c>
      <c r="H796" s="56"/>
      <c r="I796" s="56"/>
      <c r="J796" s="56"/>
      <c r="R796" s="1456"/>
      <c r="S796" s="1456"/>
      <c r="T796" s="1456"/>
      <c r="U796" s="1456"/>
      <c r="V796" s="1456"/>
      <c r="W796" s="1456"/>
      <c r="X796" s="1456"/>
      <c r="Y796" s="1456"/>
      <c r="Z796" s="1456"/>
      <c r="AA796" s="1456"/>
      <c r="AB796" s="1456"/>
      <c r="AC796" s="1456"/>
      <c r="AD796" s="1456"/>
      <c r="AE796" s="1456"/>
      <c r="AF796" s="1456"/>
      <c r="AG796" s="1456"/>
      <c r="AH796" s="1456"/>
      <c r="AI796" s="1456"/>
      <c r="AJ796" s="1456"/>
    </row>
    <row r="797" spans="1:36" ht="17.100000000000001" hidden="1" customHeight="1">
      <c r="A797" s="761"/>
      <c r="B797" s="762"/>
      <c r="C797" s="1705"/>
      <c r="D797" s="1703"/>
      <c r="E797" s="75" t="s">
        <v>96</v>
      </c>
      <c r="F797" s="60"/>
      <c r="G797" s="97" t="e">
        <f t="shared" si="237"/>
        <v>#DIV/0!</v>
      </c>
      <c r="H797" s="56"/>
      <c r="I797" s="56"/>
      <c r="J797" s="56"/>
      <c r="R797" s="1456"/>
      <c r="S797" s="1456"/>
      <c r="T797" s="1456"/>
      <c r="U797" s="1456"/>
      <c r="V797" s="1456"/>
      <c r="W797" s="1456"/>
      <c r="X797" s="1456"/>
      <c r="Y797" s="1456"/>
      <c r="Z797" s="1456"/>
      <c r="AA797" s="1456"/>
      <c r="AB797" s="1456"/>
      <c r="AC797" s="1456"/>
      <c r="AD797" s="1456"/>
      <c r="AE797" s="1456"/>
      <c r="AF797" s="1456"/>
      <c r="AG797" s="1456"/>
      <c r="AH797" s="1456"/>
      <c r="AI797" s="1456"/>
      <c r="AJ797" s="1456"/>
    </row>
    <row r="798" spans="1:36" ht="17.100000000000001" hidden="1" customHeight="1">
      <c r="A798" s="761"/>
      <c r="B798" s="762"/>
      <c r="C798" s="1705"/>
      <c r="D798" s="1703"/>
      <c r="E798" s="75" t="s">
        <v>96</v>
      </c>
      <c r="F798" s="60"/>
      <c r="G798" s="97" t="e">
        <f t="shared" si="237"/>
        <v>#DIV/0!</v>
      </c>
      <c r="H798" s="56"/>
      <c r="I798" s="56"/>
      <c r="J798" s="56"/>
      <c r="R798" s="1456"/>
      <c r="S798" s="1456"/>
      <c r="T798" s="1456"/>
      <c r="U798" s="1456"/>
      <c r="V798" s="1456"/>
      <c r="W798" s="1456"/>
      <c r="X798" s="1456"/>
      <c r="Y798" s="1456"/>
      <c r="Z798" s="1456"/>
      <c r="AA798" s="1456"/>
      <c r="AB798" s="1456"/>
      <c r="AC798" s="1456"/>
      <c r="AD798" s="1456"/>
      <c r="AE798" s="1456"/>
      <c r="AF798" s="1456"/>
      <c r="AG798" s="1456"/>
      <c r="AH798" s="1456"/>
      <c r="AI798" s="1456"/>
      <c r="AJ798" s="1456"/>
    </row>
    <row r="799" spans="1:36" ht="17.100000000000001" hidden="1" customHeight="1">
      <c r="A799" s="761"/>
      <c r="B799" s="762"/>
      <c r="C799" s="1705"/>
      <c r="D799" s="1703"/>
      <c r="E799" s="75" t="s">
        <v>96</v>
      </c>
      <c r="F799" s="60"/>
      <c r="G799" s="97" t="e">
        <f t="shared" si="237"/>
        <v>#DIV/0!</v>
      </c>
      <c r="H799" s="56"/>
      <c r="I799" s="56"/>
      <c r="J799" s="56"/>
      <c r="R799" s="1456"/>
      <c r="S799" s="1456"/>
      <c r="T799" s="1456"/>
      <c r="U799" s="1456"/>
      <c r="V799" s="1456"/>
      <c r="W799" s="1456"/>
      <c r="X799" s="1456"/>
      <c r="Y799" s="1456"/>
      <c r="Z799" s="1456"/>
      <c r="AA799" s="1456"/>
      <c r="AB799" s="1456"/>
      <c r="AC799" s="1456"/>
      <c r="AD799" s="1456"/>
      <c r="AE799" s="1456"/>
      <c r="AF799" s="1456"/>
      <c r="AG799" s="1456"/>
      <c r="AH799" s="1456"/>
      <c r="AI799" s="1456"/>
      <c r="AJ799" s="1456"/>
    </row>
    <row r="800" spans="1:36" ht="17.100000000000001" hidden="1" customHeight="1">
      <c r="A800" s="761"/>
      <c r="B800" s="762"/>
      <c r="C800" s="1705"/>
      <c r="D800" s="1703"/>
      <c r="E800" s="75" t="s">
        <v>96</v>
      </c>
      <c r="F800" s="60"/>
      <c r="G800" s="97" t="e">
        <f t="shared" si="237"/>
        <v>#DIV/0!</v>
      </c>
      <c r="H800" s="56"/>
      <c r="I800" s="56"/>
      <c r="J800" s="56"/>
      <c r="R800" s="1456"/>
      <c r="S800" s="1456"/>
      <c r="T800" s="1456"/>
      <c r="U800" s="1456"/>
      <c r="V800" s="1456"/>
      <c r="W800" s="1456"/>
      <c r="X800" s="1456"/>
      <c r="Y800" s="1456"/>
      <c r="Z800" s="1456"/>
      <c r="AA800" s="1456"/>
      <c r="AB800" s="1456"/>
      <c r="AC800" s="1456"/>
      <c r="AD800" s="1456"/>
      <c r="AE800" s="1456"/>
      <c r="AF800" s="1456"/>
      <c r="AG800" s="1456"/>
      <c r="AH800" s="1456"/>
      <c r="AI800" s="1456"/>
      <c r="AJ800" s="1456"/>
    </row>
    <row r="801" spans="1:36" ht="17.100000000000001" hidden="1" customHeight="1">
      <c r="A801" s="761"/>
      <c r="B801" s="762"/>
      <c r="C801" s="1705"/>
      <c r="D801" s="1703"/>
      <c r="E801" s="75" t="s">
        <v>96</v>
      </c>
      <c r="F801" s="60"/>
      <c r="G801" s="97" t="e">
        <f t="shared" si="237"/>
        <v>#DIV/0!</v>
      </c>
      <c r="H801" s="56"/>
      <c r="I801" s="56"/>
      <c r="J801" s="56"/>
      <c r="R801" s="1456"/>
      <c r="S801" s="1456"/>
      <c r="T801" s="1456"/>
      <c r="U801" s="1456"/>
      <c r="V801" s="1456"/>
      <c r="W801" s="1456"/>
      <c r="X801" s="1456"/>
      <c r="Y801" s="1456"/>
      <c r="Z801" s="1456"/>
      <c r="AA801" s="1456"/>
      <c r="AB801" s="1456"/>
      <c r="AC801" s="1456"/>
      <c r="AD801" s="1456"/>
      <c r="AE801" s="1456"/>
      <c r="AF801" s="1456"/>
      <c r="AG801" s="1456"/>
      <c r="AH801" s="1456"/>
      <c r="AI801" s="1456"/>
      <c r="AJ801" s="1456"/>
    </row>
    <row r="802" spans="1:36" ht="17.100000000000001" hidden="1" customHeight="1">
      <c r="A802" s="761"/>
      <c r="B802" s="762"/>
      <c r="C802" s="1705"/>
      <c r="D802" s="1703"/>
      <c r="E802" s="75" t="s">
        <v>96</v>
      </c>
      <c r="F802" s="60"/>
      <c r="G802" s="97" t="e">
        <f t="shared" si="237"/>
        <v>#DIV/0!</v>
      </c>
      <c r="H802" s="56"/>
      <c r="I802" s="56"/>
      <c r="J802" s="56"/>
      <c r="R802" s="1456"/>
      <c r="S802" s="1456"/>
      <c r="T802" s="1456"/>
      <c r="U802" s="1456"/>
      <c r="V802" s="1456"/>
      <c r="W802" s="1456"/>
      <c r="X802" s="1456"/>
      <c r="Y802" s="1456"/>
      <c r="Z802" s="1456"/>
      <c r="AA802" s="1456"/>
      <c r="AB802" s="1456"/>
      <c r="AC802" s="1456"/>
      <c r="AD802" s="1456"/>
      <c r="AE802" s="1456"/>
      <c r="AF802" s="1456"/>
      <c r="AG802" s="1456"/>
      <c r="AH802" s="1456"/>
      <c r="AI802" s="1456"/>
      <c r="AJ802" s="1456"/>
    </row>
    <row r="803" spans="1:36" ht="17.100000000000001" hidden="1" customHeight="1">
      <c r="A803" s="761"/>
      <c r="B803" s="762"/>
      <c r="C803" s="1705"/>
      <c r="D803" s="1703"/>
      <c r="E803" s="75" t="s">
        <v>96</v>
      </c>
      <c r="F803" s="60"/>
      <c r="G803" s="97" t="e">
        <f t="shared" si="237"/>
        <v>#DIV/0!</v>
      </c>
      <c r="H803" s="56"/>
      <c r="I803" s="56"/>
      <c r="J803" s="56"/>
      <c r="R803" s="1456"/>
      <c r="S803" s="1456"/>
      <c r="T803" s="1456"/>
      <c r="U803" s="1456"/>
      <c r="V803" s="1456"/>
      <c r="W803" s="1456"/>
      <c r="X803" s="1456"/>
      <c r="Y803" s="1456"/>
      <c r="Z803" s="1456"/>
      <c r="AA803" s="1456"/>
      <c r="AB803" s="1456"/>
      <c r="AC803" s="1456"/>
      <c r="AD803" s="1456"/>
      <c r="AE803" s="1456"/>
      <c r="AF803" s="1456"/>
      <c r="AG803" s="1456"/>
      <c r="AH803" s="1456"/>
      <c r="AI803" s="1456"/>
      <c r="AJ803" s="1456"/>
    </row>
    <row r="804" spans="1:36" ht="17.100000000000001" hidden="1" customHeight="1">
      <c r="A804" s="761"/>
      <c r="B804" s="762"/>
      <c r="C804" s="1705"/>
      <c r="D804" s="1703"/>
      <c r="E804" s="75" t="s">
        <v>96</v>
      </c>
      <c r="F804" s="60"/>
      <c r="G804" s="97" t="e">
        <f t="shared" si="237"/>
        <v>#DIV/0!</v>
      </c>
      <c r="H804" s="56"/>
      <c r="I804" s="56"/>
      <c r="J804" s="56"/>
      <c r="R804" s="1456"/>
      <c r="S804" s="1456"/>
      <c r="T804" s="1456"/>
      <c r="U804" s="1456"/>
      <c r="V804" s="1456"/>
      <c r="W804" s="1456"/>
      <c r="X804" s="1456"/>
      <c r="Y804" s="1456"/>
      <c r="Z804" s="1456"/>
      <c r="AA804" s="1456"/>
      <c r="AB804" s="1456"/>
      <c r="AC804" s="1456"/>
      <c r="AD804" s="1456"/>
      <c r="AE804" s="1456"/>
      <c r="AF804" s="1456"/>
      <c r="AG804" s="1456"/>
      <c r="AH804" s="1456"/>
      <c r="AI804" s="1456"/>
      <c r="AJ804" s="1456"/>
    </row>
    <row r="805" spans="1:36" ht="17.100000000000001" hidden="1" customHeight="1">
      <c r="A805" s="761"/>
      <c r="B805" s="762"/>
      <c r="C805" s="1705"/>
      <c r="D805" s="1703"/>
      <c r="E805" s="75" t="s">
        <v>96</v>
      </c>
      <c r="F805" s="60"/>
      <c r="G805" s="97" t="e">
        <f t="shared" si="237"/>
        <v>#DIV/0!</v>
      </c>
      <c r="H805" s="56"/>
      <c r="I805" s="56"/>
      <c r="J805" s="56"/>
      <c r="R805" s="1456"/>
      <c r="S805" s="1456"/>
      <c r="T805" s="1456"/>
      <c r="U805" s="1456"/>
      <c r="V805" s="1456"/>
      <c r="W805" s="1456"/>
      <c r="X805" s="1456"/>
      <c r="Y805" s="1456"/>
      <c r="Z805" s="1456"/>
      <c r="AA805" s="1456"/>
      <c r="AB805" s="1456"/>
      <c r="AC805" s="1456"/>
      <c r="AD805" s="1456"/>
      <c r="AE805" s="1456"/>
      <c r="AF805" s="1456"/>
      <c r="AG805" s="1456"/>
      <c r="AH805" s="1456"/>
      <c r="AI805" s="1456"/>
      <c r="AJ805" s="1456"/>
    </row>
    <row r="806" spans="1:36" ht="17.100000000000001" hidden="1" customHeight="1">
      <c r="A806" s="761"/>
      <c r="B806" s="762"/>
      <c r="C806" s="1705"/>
      <c r="D806" s="1703"/>
      <c r="E806" s="75" t="s">
        <v>96</v>
      </c>
      <c r="F806" s="60"/>
      <c r="G806" s="97" t="e">
        <f t="shared" si="237"/>
        <v>#DIV/0!</v>
      </c>
      <c r="H806" s="56"/>
      <c r="I806" s="56"/>
      <c r="J806" s="56"/>
      <c r="R806" s="1456"/>
      <c r="S806" s="1456"/>
      <c r="T806" s="1456"/>
      <c r="U806" s="1456"/>
      <c r="V806" s="1456"/>
      <c r="W806" s="1456"/>
      <c r="X806" s="1456"/>
      <c r="Y806" s="1456"/>
      <c r="Z806" s="1456"/>
      <c r="AA806" s="1456"/>
      <c r="AB806" s="1456"/>
      <c r="AC806" s="1456"/>
      <c r="AD806" s="1456"/>
      <c r="AE806" s="1456"/>
      <c r="AF806" s="1456"/>
      <c r="AG806" s="1456"/>
      <c r="AH806" s="1456"/>
      <c r="AI806" s="1456"/>
      <c r="AJ806" s="1456"/>
    </row>
    <row r="807" spans="1:36" ht="17.100000000000001" hidden="1" customHeight="1">
      <c r="A807" s="761"/>
      <c r="B807" s="762"/>
      <c r="C807" s="1705"/>
      <c r="D807" s="1703"/>
      <c r="E807" s="75" t="s">
        <v>96</v>
      </c>
      <c r="F807" s="60"/>
      <c r="G807" s="97" t="e">
        <f t="shared" si="237"/>
        <v>#DIV/0!</v>
      </c>
      <c r="H807" s="56"/>
      <c r="I807" s="56"/>
      <c r="J807" s="56"/>
      <c r="R807" s="1456"/>
      <c r="S807" s="1456"/>
      <c r="T807" s="1456"/>
      <c r="U807" s="1456"/>
      <c r="V807" s="1456"/>
      <c r="W807" s="1456"/>
      <c r="X807" s="1456"/>
      <c r="Y807" s="1456"/>
      <c r="Z807" s="1456"/>
      <c r="AA807" s="1456"/>
      <c r="AB807" s="1456"/>
      <c r="AC807" s="1456"/>
      <c r="AD807" s="1456"/>
      <c r="AE807" s="1456"/>
      <c r="AF807" s="1456"/>
      <c r="AG807" s="1456"/>
      <c r="AH807" s="1456"/>
      <c r="AI807" s="1456"/>
      <c r="AJ807" s="1456"/>
    </row>
    <row r="808" spans="1:36" ht="17.100000000000001" hidden="1" customHeight="1">
      <c r="A808" s="761"/>
      <c r="B808" s="762"/>
      <c r="C808" s="1705"/>
      <c r="D808" s="1703"/>
      <c r="E808" s="75" t="s">
        <v>96</v>
      </c>
      <c r="F808" s="60"/>
      <c r="G808" s="97" t="e">
        <f t="shared" si="237"/>
        <v>#DIV/0!</v>
      </c>
      <c r="H808" s="56"/>
      <c r="I808" s="56"/>
      <c r="J808" s="56"/>
      <c r="R808" s="1456"/>
      <c r="S808" s="1456"/>
      <c r="T808" s="1456"/>
      <c r="U808" s="1456"/>
      <c r="V808" s="1456"/>
      <c r="W808" s="1456"/>
      <c r="X808" s="1456"/>
      <c r="Y808" s="1456"/>
      <c r="Z808" s="1456"/>
      <c r="AA808" s="1456"/>
      <c r="AB808" s="1456"/>
      <c r="AC808" s="1456"/>
      <c r="AD808" s="1456"/>
      <c r="AE808" s="1456"/>
      <c r="AF808" s="1456"/>
      <c r="AG808" s="1456"/>
      <c r="AH808" s="1456"/>
      <c r="AI808" s="1456"/>
      <c r="AJ808" s="1456"/>
    </row>
    <row r="809" spans="1:36" ht="17.100000000000001" hidden="1" customHeight="1">
      <c r="A809" s="761"/>
      <c r="B809" s="762"/>
      <c r="C809" s="1705"/>
      <c r="D809" s="1703"/>
      <c r="E809" s="75" t="s">
        <v>96</v>
      </c>
      <c r="F809" s="60"/>
      <c r="G809" s="97" t="e">
        <f t="shared" si="237"/>
        <v>#DIV/0!</v>
      </c>
      <c r="H809" s="56"/>
      <c r="I809" s="56"/>
      <c r="J809" s="56"/>
      <c r="R809" s="1456"/>
      <c r="S809" s="1456"/>
      <c r="T809" s="1456"/>
      <c r="U809" s="1456"/>
      <c r="V809" s="1456"/>
      <c r="W809" s="1456"/>
      <c r="X809" s="1456"/>
      <c r="Y809" s="1456"/>
      <c r="Z809" s="1456"/>
      <c r="AA809" s="1456"/>
      <c r="AB809" s="1456"/>
      <c r="AC809" s="1456"/>
      <c r="AD809" s="1456"/>
      <c r="AE809" s="1456"/>
      <c r="AF809" s="1456"/>
      <c r="AG809" s="1456"/>
      <c r="AH809" s="1456"/>
      <c r="AI809" s="1456"/>
      <c r="AJ809" s="1456"/>
    </row>
    <row r="810" spans="1:36" ht="17.100000000000001" hidden="1" customHeight="1">
      <c r="A810" s="761"/>
      <c r="B810" s="762"/>
      <c r="C810" s="1705"/>
      <c r="D810" s="1703"/>
      <c r="E810" s="75" t="s">
        <v>96</v>
      </c>
      <c r="F810" s="60"/>
      <c r="G810" s="97" t="e">
        <f t="shared" si="237"/>
        <v>#DIV/0!</v>
      </c>
      <c r="H810" s="56"/>
      <c r="I810" s="56"/>
      <c r="J810" s="56"/>
      <c r="R810" s="1456"/>
      <c r="S810" s="1456"/>
      <c r="T810" s="1456"/>
      <c r="U810" s="1456"/>
      <c r="V810" s="1456"/>
      <c r="W810" s="1456"/>
      <c r="X810" s="1456"/>
      <c r="Y810" s="1456"/>
      <c r="Z810" s="1456"/>
      <c r="AA810" s="1456"/>
      <c r="AB810" s="1456"/>
      <c r="AC810" s="1456"/>
      <c r="AD810" s="1456"/>
      <c r="AE810" s="1456"/>
      <c r="AF810" s="1456"/>
      <c r="AG810" s="1456"/>
      <c r="AH810" s="1456"/>
      <c r="AI810" s="1456"/>
      <c r="AJ810" s="1456"/>
    </row>
    <row r="811" spans="1:36" ht="17.100000000000001" hidden="1" customHeight="1">
      <c r="A811" s="761"/>
      <c r="B811" s="762"/>
      <c r="C811" s="1705"/>
      <c r="D811" s="1703"/>
      <c r="E811" s="75" t="s">
        <v>96</v>
      </c>
      <c r="F811" s="60"/>
      <c r="G811" s="97" t="e">
        <f t="shared" si="237"/>
        <v>#DIV/0!</v>
      </c>
      <c r="H811" s="56"/>
      <c r="I811" s="56"/>
      <c r="J811" s="56"/>
      <c r="R811" s="1456"/>
      <c r="S811" s="1456"/>
      <c r="T811" s="1456"/>
      <c r="U811" s="1456"/>
      <c r="V811" s="1456"/>
      <c r="W811" s="1456"/>
      <c r="X811" s="1456"/>
      <c r="Y811" s="1456"/>
      <c r="Z811" s="1456"/>
      <c r="AA811" s="1456"/>
      <c r="AB811" s="1456"/>
      <c r="AC811" s="1456"/>
      <c r="AD811" s="1456"/>
      <c r="AE811" s="1456"/>
      <c r="AF811" s="1456"/>
      <c r="AG811" s="1456"/>
      <c r="AH811" s="1456"/>
      <c r="AI811" s="1456"/>
      <c r="AJ811" s="1456"/>
    </row>
    <row r="812" spans="1:36" ht="17.100000000000001" hidden="1" customHeight="1">
      <c r="A812" s="761"/>
      <c r="B812" s="762"/>
      <c r="C812" s="1705"/>
      <c r="D812" s="1703"/>
      <c r="E812" s="75" t="s">
        <v>96</v>
      </c>
      <c r="F812" s="60"/>
      <c r="G812" s="97" t="e">
        <f t="shared" si="237"/>
        <v>#DIV/0!</v>
      </c>
      <c r="H812" s="56"/>
      <c r="I812" s="56"/>
      <c r="J812" s="56"/>
      <c r="R812" s="1456"/>
      <c r="S812" s="1456"/>
      <c r="T812" s="1456"/>
      <c r="U812" s="1456"/>
      <c r="V812" s="1456"/>
      <c r="W812" s="1456"/>
      <c r="X812" s="1456"/>
      <c r="Y812" s="1456"/>
      <c r="Z812" s="1456"/>
      <c r="AA812" s="1456"/>
      <c r="AB812" s="1456"/>
      <c r="AC812" s="1456"/>
      <c r="AD812" s="1456"/>
      <c r="AE812" s="1456"/>
      <c r="AF812" s="1456"/>
      <c r="AG812" s="1456"/>
      <c r="AH812" s="1456"/>
      <c r="AI812" s="1456"/>
      <c r="AJ812" s="1456"/>
    </row>
    <row r="813" spans="1:36" ht="17.100000000000001" customHeight="1">
      <c r="A813" s="138"/>
      <c r="B813" s="1706" t="s">
        <v>1010</v>
      </c>
      <c r="C813" s="1707"/>
      <c r="D813" s="1708"/>
      <c r="E813" s="1424"/>
      <c r="F813" s="250"/>
      <c r="G813" s="142"/>
      <c r="H813" s="142">
        <f>SUM(H785:H812)</f>
        <v>0</v>
      </c>
      <c r="I813" s="142">
        <f t="shared" ref="I813:J813" si="238">SUM(I785:I812)</f>
        <v>0</v>
      </c>
      <c r="J813" s="142">
        <f t="shared" si="238"/>
        <v>0</v>
      </c>
      <c r="R813" s="1456"/>
      <c r="S813" s="1456"/>
      <c r="T813" s="1456"/>
      <c r="U813" s="1456"/>
      <c r="V813" s="1456"/>
      <c r="W813" s="1456"/>
      <c r="X813" s="1456"/>
      <c r="Y813" s="1456"/>
      <c r="Z813" s="1456"/>
      <c r="AA813" s="1456"/>
      <c r="AB813" s="1456"/>
      <c r="AC813" s="1456"/>
      <c r="AD813" s="1456"/>
      <c r="AE813" s="1456"/>
      <c r="AF813" s="1456"/>
      <c r="AG813" s="1456"/>
      <c r="AH813" s="1456"/>
      <c r="AI813" s="1456"/>
      <c r="AJ813" s="1456"/>
    </row>
    <row r="814" spans="1:36" ht="34.049999999999997" customHeight="1">
      <c r="A814" s="1465" t="s">
        <v>1003</v>
      </c>
      <c r="B814" s="749">
        <v>346</v>
      </c>
      <c r="C814" s="1718" t="s">
        <v>73</v>
      </c>
      <c r="D814" s="1719"/>
      <c r="E814" s="746" t="s">
        <v>117</v>
      </c>
      <c r="F814" s="747" t="s">
        <v>117</v>
      </c>
      <c r="G814" s="748" t="s">
        <v>117</v>
      </c>
      <c r="H814" s="748" t="s">
        <v>117</v>
      </c>
      <c r="I814" s="748" t="s">
        <v>117</v>
      </c>
      <c r="J814" s="748" t="s">
        <v>117</v>
      </c>
    </row>
    <row r="815" spans="1:36" ht="17.100000000000001" customHeight="1" thickBot="1">
      <c r="A815" s="761"/>
      <c r="B815" s="762"/>
      <c r="C815" s="1705"/>
      <c r="D815" s="1703"/>
      <c r="E815" s="75" t="s">
        <v>96</v>
      </c>
      <c r="F815" s="60"/>
      <c r="G815" s="97" t="e">
        <f t="shared" ref="G815:G839" si="239">H815/F815</f>
        <v>#DIV/0!</v>
      </c>
      <c r="H815" s="56"/>
      <c r="I815" s="56"/>
      <c r="J815" s="56"/>
      <c r="R815" s="792"/>
      <c r="S815" s="792"/>
      <c r="T815" s="792"/>
      <c r="U815" s="792"/>
      <c r="V815" s="792"/>
      <c r="W815" s="792"/>
      <c r="X815" s="792"/>
      <c r="Y815" s="792"/>
      <c r="Z815" s="792"/>
      <c r="AA815" s="792"/>
      <c r="AB815" s="792"/>
      <c r="AC815" s="792"/>
      <c r="AD815" s="792"/>
      <c r="AE815" s="792"/>
      <c r="AF815" s="792"/>
      <c r="AG815" s="792"/>
      <c r="AH815" s="792"/>
      <c r="AI815" s="792">
        <f t="shared" ref="AI815:AI828" si="240">SUM(T815:AH815)</f>
        <v>0</v>
      </c>
      <c r="AJ815" s="792">
        <f t="shared" ref="AJ815:AJ828" si="241">H815-AI815</f>
        <v>0</v>
      </c>
    </row>
    <row r="816" spans="1:36" ht="17.100000000000001" hidden="1" customHeight="1">
      <c r="A816" s="761"/>
      <c r="B816" s="762"/>
      <c r="C816" s="1705"/>
      <c r="D816" s="1703"/>
      <c r="E816" s="75" t="s">
        <v>96</v>
      </c>
      <c r="F816" s="60"/>
      <c r="G816" s="97" t="e">
        <f t="shared" si="239"/>
        <v>#DIV/0!</v>
      </c>
      <c r="H816" s="56"/>
      <c r="I816" s="56"/>
      <c r="J816" s="56"/>
      <c r="R816" s="792"/>
      <c r="S816" s="792"/>
      <c r="T816" s="792"/>
      <c r="U816" s="792"/>
      <c r="V816" s="792"/>
      <c r="W816" s="792"/>
      <c r="X816" s="792"/>
      <c r="Y816" s="792"/>
      <c r="Z816" s="792"/>
      <c r="AA816" s="792"/>
      <c r="AB816" s="792"/>
      <c r="AC816" s="792"/>
      <c r="AD816" s="792"/>
      <c r="AE816" s="792"/>
      <c r="AF816" s="792"/>
      <c r="AG816" s="792"/>
      <c r="AH816" s="792"/>
      <c r="AI816" s="792">
        <f t="shared" si="240"/>
        <v>0</v>
      </c>
      <c r="AJ816" s="792">
        <f t="shared" si="241"/>
        <v>0</v>
      </c>
    </row>
    <row r="817" spans="1:36" ht="17.100000000000001" hidden="1" customHeight="1">
      <c r="A817" s="761"/>
      <c r="B817" s="762"/>
      <c r="C817" s="1705"/>
      <c r="D817" s="1703"/>
      <c r="E817" s="75" t="s">
        <v>96</v>
      </c>
      <c r="F817" s="60"/>
      <c r="G817" s="97" t="e">
        <f t="shared" si="239"/>
        <v>#DIV/0!</v>
      </c>
      <c r="H817" s="56"/>
      <c r="I817" s="56"/>
      <c r="J817" s="56"/>
      <c r="R817" s="792"/>
      <c r="S817" s="792"/>
      <c r="T817" s="792"/>
      <c r="U817" s="792"/>
      <c r="V817" s="792"/>
      <c r="W817" s="792"/>
      <c r="X817" s="792"/>
      <c r="Y817" s="792"/>
      <c r="Z817" s="792"/>
      <c r="AA817" s="792"/>
      <c r="AB817" s="792"/>
      <c r="AC817" s="792"/>
      <c r="AD817" s="792"/>
      <c r="AE817" s="792"/>
      <c r="AF817" s="792"/>
      <c r="AG817" s="792"/>
      <c r="AH817" s="792"/>
      <c r="AI817" s="792"/>
      <c r="AJ817" s="792"/>
    </row>
    <row r="818" spans="1:36" ht="17.100000000000001" hidden="1" customHeight="1">
      <c r="A818" s="761"/>
      <c r="B818" s="762"/>
      <c r="C818" s="1705"/>
      <c r="D818" s="1703"/>
      <c r="E818" s="75" t="s">
        <v>96</v>
      </c>
      <c r="F818" s="60"/>
      <c r="G818" s="97" t="e">
        <f t="shared" si="239"/>
        <v>#DIV/0!</v>
      </c>
      <c r="H818" s="56"/>
      <c r="I818" s="56"/>
      <c r="J818" s="56"/>
      <c r="R818" s="792"/>
      <c r="S818" s="792"/>
      <c r="T818" s="792"/>
      <c r="U818" s="792"/>
      <c r="V818" s="792"/>
      <c r="W818" s="792"/>
      <c r="X818" s="792"/>
      <c r="Y818" s="792"/>
      <c r="Z818" s="792"/>
      <c r="AA818" s="792"/>
      <c r="AB818" s="792"/>
      <c r="AC818" s="792"/>
      <c r="AD818" s="792"/>
      <c r="AE818" s="792"/>
      <c r="AF818" s="792"/>
      <c r="AG818" s="792"/>
      <c r="AH818" s="792"/>
      <c r="AI818" s="792"/>
      <c r="AJ818" s="792"/>
    </row>
    <row r="819" spans="1:36" ht="17.100000000000001" hidden="1" customHeight="1">
      <c r="A819" s="761"/>
      <c r="B819" s="762"/>
      <c r="C819" s="1705"/>
      <c r="D819" s="1703"/>
      <c r="E819" s="75" t="s">
        <v>96</v>
      </c>
      <c r="F819" s="60"/>
      <c r="G819" s="97" t="e">
        <f t="shared" si="239"/>
        <v>#DIV/0!</v>
      </c>
      <c r="H819" s="56"/>
      <c r="I819" s="56"/>
      <c r="J819" s="56"/>
      <c r="R819" s="792"/>
      <c r="S819" s="792"/>
      <c r="T819" s="792"/>
      <c r="U819" s="792"/>
      <c r="V819" s="792"/>
      <c r="W819" s="792"/>
      <c r="X819" s="792"/>
      <c r="Y819" s="792"/>
      <c r="Z819" s="792"/>
      <c r="AA819" s="792"/>
      <c r="AB819" s="792"/>
      <c r="AC819" s="792"/>
      <c r="AD819" s="792"/>
      <c r="AE819" s="792"/>
      <c r="AF819" s="792"/>
      <c r="AG819" s="792"/>
      <c r="AH819" s="792"/>
      <c r="AI819" s="792"/>
      <c r="AJ819" s="792"/>
    </row>
    <row r="820" spans="1:36" ht="17.100000000000001" hidden="1" customHeight="1">
      <c r="A820" s="761"/>
      <c r="B820" s="762"/>
      <c r="C820" s="1705"/>
      <c r="D820" s="1703"/>
      <c r="E820" s="75" t="s">
        <v>96</v>
      </c>
      <c r="F820" s="60"/>
      <c r="G820" s="97" t="e">
        <f t="shared" si="239"/>
        <v>#DIV/0!</v>
      </c>
      <c r="H820" s="56"/>
      <c r="I820" s="56"/>
      <c r="J820" s="56"/>
      <c r="R820" s="792"/>
      <c r="S820" s="792"/>
      <c r="T820" s="792"/>
      <c r="U820" s="792"/>
      <c r="V820" s="792"/>
      <c r="W820" s="792"/>
      <c r="X820" s="792"/>
      <c r="Y820" s="792"/>
      <c r="Z820" s="792"/>
      <c r="AA820" s="792"/>
      <c r="AB820" s="792"/>
      <c r="AC820" s="792"/>
      <c r="AD820" s="792"/>
      <c r="AE820" s="792"/>
      <c r="AF820" s="792"/>
      <c r="AG820" s="792"/>
      <c r="AH820" s="792"/>
      <c r="AI820" s="792"/>
      <c r="AJ820" s="792"/>
    </row>
    <row r="821" spans="1:36" ht="17.100000000000001" hidden="1" customHeight="1">
      <c r="A821" s="761"/>
      <c r="B821" s="762"/>
      <c r="C821" s="1705"/>
      <c r="D821" s="1703"/>
      <c r="E821" s="75" t="s">
        <v>96</v>
      </c>
      <c r="F821" s="60"/>
      <c r="G821" s="97" t="e">
        <f t="shared" si="239"/>
        <v>#DIV/0!</v>
      </c>
      <c r="H821" s="56"/>
      <c r="I821" s="56"/>
      <c r="J821" s="56"/>
      <c r="R821" s="792"/>
      <c r="S821" s="792"/>
      <c r="T821" s="792"/>
      <c r="U821" s="792"/>
      <c r="V821" s="792"/>
      <c r="W821" s="792"/>
      <c r="X821" s="792"/>
      <c r="Y821" s="792"/>
      <c r="Z821" s="792"/>
      <c r="AA821" s="792"/>
      <c r="AB821" s="792"/>
      <c r="AC821" s="792"/>
      <c r="AD821" s="792"/>
      <c r="AE821" s="792"/>
      <c r="AF821" s="792"/>
      <c r="AG821" s="792"/>
      <c r="AH821" s="792"/>
      <c r="AI821" s="792"/>
      <c r="AJ821" s="792"/>
    </row>
    <row r="822" spans="1:36" ht="17.100000000000001" hidden="1" customHeight="1">
      <c r="A822" s="761"/>
      <c r="B822" s="762"/>
      <c r="C822" s="1705"/>
      <c r="D822" s="1703"/>
      <c r="E822" s="75" t="s">
        <v>96</v>
      </c>
      <c r="F822" s="60"/>
      <c r="G822" s="97" t="e">
        <f t="shared" si="239"/>
        <v>#DIV/0!</v>
      </c>
      <c r="H822" s="56"/>
      <c r="I822" s="56"/>
      <c r="J822" s="56"/>
      <c r="R822" s="792"/>
      <c r="S822" s="792"/>
      <c r="T822" s="792"/>
      <c r="U822" s="792"/>
      <c r="V822" s="792"/>
      <c r="W822" s="792"/>
      <c r="X822" s="792"/>
      <c r="Y822" s="792"/>
      <c r="Z822" s="792"/>
      <c r="AA822" s="792"/>
      <c r="AB822" s="792"/>
      <c r="AC822" s="792"/>
      <c r="AD822" s="792"/>
      <c r="AE822" s="792"/>
      <c r="AF822" s="792"/>
      <c r="AG822" s="792"/>
      <c r="AH822" s="792"/>
      <c r="AI822" s="792"/>
      <c r="AJ822" s="792"/>
    </row>
    <row r="823" spans="1:36" ht="17.100000000000001" hidden="1" customHeight="1">
      <c r="A823" s="761"/>
      <c r="B823" s="762"/>
      <c r="C823" s="1705"/>
      <c r="D823" s="1703"/>
      <c r="E823" s="75" t="s">
        <v>96</v>
      </c>
      <c r="F823" s="60"/>
      <c r="G823" s="97" t="e">
        <f t="shared" si="239"/>
        <v>#DIV/0!</v>
      </c>
      <c r="H823" s="56"/>
      <c r="I823" s="56"/>
      <c r="J823" s="56"/>
      <c r="R823" s="792"/>
      <c r="S823" s="792"/>
      <c r="T823" s="792"/>
      <c r="U823" s="792"/>
      <c r="V823" s="792"/>
      <c r="W823" s="792"/>
      <c r="X823" s="792"/>
      <c r="Y823" s="792"/>
      <c r="Z823" s="792"/>
      <c r="AA823" s="792"/>
      <c r="AB823" s="792"/>
      <c r="AC823" s="792"/>
      <c r="AD823" s="792"/>
      <c r="AE823" s="792"/>
      <c r="AF823" s="792"/>
      <c r="AG823" s="792"/>
      <c r="AH823" s="792"/>
      <c r="AI823" s="792"/>
      <c r="AJ823" s="792"/>
    </row>
    <row r="824" spans="1:36" ht="17.100000000000001" hidden="1" customHeight="1">
      <c r="A824" s="761"/>
      <c r="B824" s="762"/>
      <c r="C824" s="1705"/>
      <c r="D824" s="1703"/>
      <c r="E824" s="75" t="s">
        <v>96</v>
      </c>
      <c r="F824" s="60"/>
      <c r="G824" s="97" t="e">
        <f t="shared" si="239"/>
        <v>#DIV/0!</v>
      </c>
      <c r="H824" s="56"/>
      <c r="I824" s="56"/>
      <c r="J824" s="56"/>
      <c r="R824" s="792"/>
      <c r="S824" s="792"/>
      <c r="T824" s="792"/>
      <c r="U824" s="792"/>
      <c r="V824" s="792"/>
      <c r="W824" s="792"/>
      <c r="X824" s="792"/>
      <c r="Y824" s="792"/>
      <c r="Z824" s="792"/>
      <c r="AA824" s="792"/>
      <c r="AB824" s="792"/>
      <c r="AC824" s="792"/>
      <c r="AD824" s="792"/>
      <c r="AE824" s="792"/>
      <c r="AF824" s="792"/>
      <c r="AG824" s="792"/>
      <c r="AH824" s="792"/>
      <c r="AI824" s="792"/>
      <c r="AJ824" s="792"/>
    </row>
    <row r="825" spans="1:36" ht="17.100000000000001" hidden="1" customHeight="1">
      <c r="A825" s="761"/>
      <c r="B825" s="762"/>
      <c r="C825" s="1705"/>
      <c r="D825" s="1703"/>
      <c r="E825" s="75" t="s">
        <v>96</v>
      </c>
      <c r="F825" s="60"/>
      <c r="G825" s="97" t="e">
        <f t="shared" si="239"/>
        <v>#DIV/0!</v>
      </c>
      <c r="H825" s="56"/>
      <c r="I825" s="56"/>
      <c r="J825" s="56"/>
      <c r="R825" s="792"/>
      <c r="S825" s="792"/>
      <c r="T825" s="792"/>
      <c r="U825" s="792"/>
      <c r="V825" s="792"/>
      <c r="W825" s="792"/>
      <c r="X825" s="792"/>
      <c r="Y825" s="792"/>
      <c r="Z825" s="792"/>
      <c r="AA825" s="792"/>
      <c r="AB825" s="792"/>
      <c r="AC825" s="792"/>
      <c r="AD825" s="792"/>
      <c r="AE825" s="792"/>
      <c r="AF825" s="792"/>
      <c r="AG825" s="792"/>
      <c r="AH825" s="792"/>
      <c r="AI825" s="792"/>
      <c r="AJ825" s="792"/>
    </row>
    <row r="826" spans="1:36" ht="17.100000000000001" hidden="1" customHeight="1">
      <c r="A826" s="761"/>
      <c r="B826" s="762"/>
      <c r="C826" s="1705"/>
      <c r="D826" s="1703"/>
      <c r="E826" s="75" t="s">
        <v>96</v>
      </c>
      <c r="F826" s="60"/>
      <c r="G826" s="97" t="e">
        <f t="shared" si="239"/>
        <v>#DIV/0!</v>
      </c>
      <c r="H826" s="56"/>
      <c r="I826" s="56"/>
      <c r="J826" s="56"/>
      <c r="R826" s="792"/>
      <c r="S826" s="792"/>
      <c r="T826" s="792"/>
      <c r="U826" s="792"/>
      <c r="V826" s="792"/>
      <c r="W826" s="792"/>
      <c r="X826" s="792"/>
      <c r="Y826" s="792"/>
      <c r="Z826" s="792"/>
      <c r="AA826" s="792"/>
      <c r="AB826" s="792"/>
      <c r="AC826" s="792"/>
      <c r="AD826" s="792"/>
      <c r="AE826" s="792"/>
      <c r="AF826" s="792"/>
      <c r="AG826" s="792"/>
      <c r="AH826" s="792"/>
      <c r="AI826" s="792"/>
      <c r="AJ826" s="792"/>
    </row>
    <row r="827" spans="1:36" ht="17.100000000000001" hidden="1" customHeight="1">
      <c r="A827" s="761"/>
      <c r="B827" s="762"/>
      <c r="C827" s="1705"/>
      <c r="D827" s="1703"/>
      <c r="E827" s="75" t="s">
        <v>96</v>
      </c>
      <c r="F827" s="60"/>
      <c r="G827" s="97" t="e">
        <f t="shared" si="239"/>
        <v>#DIV/0!</v>
      </c>
      <c r="H827" s="56"/>
      <c r="I827" s="56"/>
      <c r="J827" s="56"/>
      <c r="R827" s="792"/>
      <c r="S827" s="792"/>
      <c r="T827" s="792"/>
      <c r="U827" s="792"/>
      <c r="V827" s="792"/>
      <c r="W827" s="792"/>
      <c r="X827" s="792"/>
      <c r="Y827" s="792"/>
      <c r="Z827" s="792"/>
      <c r="AA827" s="792"/>
      <c r="AB827" s="792"/>
      <c r="AC827" s="792"/>
      <c r="AD827" s="792"/>
      <c r="AE827" s="792"/>
      <c r="AF827" s="792"/>
      <c r="AG827" s="792"/>
      <c r="AH827" s="792"/>
      <c r="AI827" s="792"/>
      <c r="AJ827" s="792"/>
    </row>
    <row r="828" spans="1:36" ht="17.100000000000001" hidden="1" customHeight="1">
      <c r="A828" s="761"/>
      <c r="B828" s="762"/>
      <c r="C828" s="1705"/>
      <c r="D828" s="1703"/>
      <c r="E828" s="75" t="s">
        <v>96</v>
      </c>
      <c r="F828" s="60"/>
      <c r="G828" s="97" t="e">
        <f t="shared" si="239"/>
        <v>#DIV/0!</v>
      </c>
      <c r="H828" s="56"/>
      <c r="I828" s="56"/>
      <c r="J828" s="56"/>
      <c r="R828" s="792"/>
      <c r="S828" s="792"/>
      <c r="T828" s="792"/>
      <c r="U828" s="792"/>
      <c r="V828" s="792"/>
      <c r="W828" s="792"/>
      <c r="X828" s="792"/>
      <c r="Y828" s="792"/>
      <c r="Z828" s="792"/>
      <c r="AA828" s="792"/>
      <c r="AB828" s="792"/>
      <c r="AC828" s="792"/>
      <c r="AD828" s="792"/>
      <c r="AE828" s="792"/>
      <c r="AF828" s="792"/>
      <c r="AG828" s="792"/>
      <c r="AH828" s="792"/>
      <c r="AI828" s="792">
        <f t="shared" si="240"/>
        <v>0</v>
      </c>
      <c r="AJ828" s="792">
        <f t="shared" si="241"/>
        <v>0</v>
      </c>
    </row>
    <row r="829" spans="1:36" ht="17.100000000000001" hidden="1" customHeight="1">
      <c r="A829" s="761"/>
      <c r="B829" s="762"/>
      <c r="C829" s="1705"/>
      <c r="D829" s="1703"/>
      <c r="E829" s="75" t="s">
        <v>96</v>
      </c>
      <c r="F829" s="60"/>
      <c r="G829" s="97" t="e">
        <f t="shared" si="239"/>
        <v>#DIV/0!</v>
      </c>
      <c r="H829" s="56"/>
      <c r="I829" s="56"/>
      <c r="J829" s="56"/>
      <c r="R829" s="792"/>
      <c r="S829" s="792"/>
      <c r="T829" s="792"/>
      <c r="U829" s="792"/>
      <c r="V829" s="792"/>
      <c r="W829" s="792"/>
      <c r="X829" s="792"/>
      <c r="Y829" s="792"/>
      <c r="Z829" s="792"/>
      <c r="AA829" s="792"/>
      <c r="AB829" s="792"/>
      <c r="AC829" s="792"/>
      <c r="AD829" s="792"/>
      <c r="AE829" s="792"/>
      <c r="AF829" s="792"/>
      <c r="AG829" s="792"/>
      <c r="AH829" s="792"/>
      <c r="AI829" s="792">
        <f t="shared" ref="AI829:AI841" si="242">SUM(T829:AH829)</f>
        <v>0</v>
      </c>
      <c r="AJ829" s="792">
        <f t="shared" ref="AJ829:AJ841" si="243">H829-AI829</f>
        <v>0</v>
      </c>
    </row>
    <row r="830" spans="1:36" ht="17.100000000000001" hidden="1" customHeight="1">
      <c r="A830" s="761"/>
      <c r="B830" s="762"/>
      <c r="C830" s="1705"/>
      <c r="D830" s="1703"/>
      <c r="E830" s="75" t="s">
        <v>96</v>
      </c>
      <c r="F830" s="60"/>
      <c r="G830" s="97" t="e">
        <f t="shared" ref="G830:G834" si="244">H830/F830</f>
        <v>#DIV/0!</v>
      </c>
      <c r="H830" s="56"/>
      <c r="I830" s="56"/>
      <c r="J830" s="56"/>
      <c r="R830" s="792"/>
      <c r="S830" s="792"/>
      <c r="T830" s="792"/>
      <c r="U830" s="792"/>
      <c r="V830" s="792"/>
      <c r="W830" s="792"/>
      <c r="X830" s="792"/>
      <c r="Y830" s="792"/>
      <c r="Z830" s="792"/>
      <c r="AA830" s="792"/>
      <c r="AB830" s="792"/>
      <c r="AC830" s="792"/>
      <c r="AD830" s="792"/>
      <c r="AE830" s="792"/>
      <c r="AF830" s="792"/>
      <c r="AG830" s="792"/>
      <c r="AH830" s="792"/>
      <c r="AI830" s="792"/>
      <c r="AJ830" s="792"/>
    </row>
    <row r="831" spans="1:36" ht="17.100000000000001" hidden="1" customHeight="1">
      <c r="A831" s="761"/>
      <c r="B831" s="762"/>
      <c r="C831" s="1705"/>
      <c r="D831" s="1703"/>
      <c r="E831" s="75" t="s">
        <v>96</v>
      </c>
      <c r="F831" s="60"/>
      <c r="G831" s="97" t="e">
        <f t="shared" si="244"/>
        <v>#DIV/0!</v>
      </c>
      <c r="H831" s="56"/>
      <c r="I831" s="56"/>
      <c r="J831" s="56"/>
      <c r="R831" s="792"/>
      <c r="S831" s="792"/>
      <c r="T831" s="792"/>
      <c r="U831" s="792"/>
      <c r="V831" s="792"/>
      <c r="W831" s="792"/>
      <c r="X831" s="792"/>
      <c r="Y831" s="792"/>
      <c r="Z831" s="792"/>
      <c r="AA831" s="792"/>
      <c r="AB831" s="792"/>
      <c r="AC831" s="792"/>
      <c r="AD831" s="792"/>
      <c r="AE831" s="792"/>
      <c r="AF831" s="792"/>
      <c r="AG831" s="792"/>
      <c r="AH831" s="792"/>
      <c r="AI831" s="792"/>
      <c r="AJ831" s="792"/>
    </row>
    <row r="832" spans="1:36" ht="17.100000000000001" hidden="1" customHeight="1">
      <c r="A832" s="761"/>
      <c r="B832" s="762"/>
      <c r="C832" s="1705"/>
      <c r="D832" s="1703"/>
      <c r="E832" s="75" t="s">
        <v>96</v>
      </c>
      <c r="F832" s="60"/>
      <c r="G832" s="97" t="e">
        <f t="shared" si="244"/>
        <v>#DIV/0!</v>
      </c>
      <c r="H832" s="56"/>
      <c r="I832" s="56"/>
      <c r="J832" s="56"/>
      <c r="R832" s="792"/>
      <c r="S832" s="792"/>
      <c r="T832" s="792"/>
      <c r="U832" s="792"/>
      <c r="V832" s="792"/>
      <c r="W832" s="792"/>
      <c r="X832" s="792"/>
      <c r="Y832" s="792"/>
      <c r="Z832" s="792"/>
      <c r="AA832" s="792"/>
      <c r="AB832" s="792"/>
      <c r="AC832" s="792"/>
      <c r="AD832" s="792"/>
      <c r="AE832" s="792"/>
      <c r="AF832" s="792"/>
      <c r="AG832" s="792"/>
      <c r="AH832" s="792"/>
      <c r="AI832" s="792"/>
      <c r="AJ832" s="792"/>
    </row>
    <row r="833" spans="1:36" ht="17.100000000000001" hidden="1" customHeight="1">
      <c r="A833" s="761"/>
      <c r="B833" s="762"/>
      <c r="C833" s="1705"/>
      <c r="D833" s="1703"/>
      <c r="E833" s="75" t="s">
        <v>96</v>
      </c>
      <c r="F833" s="60"/>
      <c r="G833" s="97" t="e">
        <f t="shared" si="244"/>
        <v>#DIV/0!</v>
      </c>
      <c r="H833" s="56"/>
      <c r="I833" s="56"/>
      <c r="J833" s="56"/>
      <c r="R833" s="792"/>
      <c r="S833" s="792"/>
      <c r="T833" s="792"/>
      <c r="U833" s="792"/>
      <c r="V833" s="792"/>
      <c r="W833" s="792"/>
      <c r="X833" s="792"/>
      <c r="Y833" s="792"/>
      <c r="Z833" s="792"/>
      <c r="AA833" s="792"/>
      <c r="AB833" s="792"/>
      <c r="AC833" s="792"/>
      <c r="AD833" s="792"/>
      <c r="AE833" s="792"/>
      <c r="AF833" s="792"/>
      <c r="AG833" s="792"/>
      <c r="AH833" s="792"/>
      <c r="AI833" s="792"/>
      <c r="AJ833" s="792"/>
    </row>
    <row r="834" spans="1:36" ht="17.100000000000001" hidden="1" customHeight="1">
      <c r="A834" s="761"/>
      <c r="B834" s="762"/>
      <c r="C834" s="1705"/>
      <c r="D834" s="1703"/>
      <c r="E834" s="75" t="s">
        <v>96</v>
      </c>
      <c r="F834" s="60"/>
      <c r="G834" s="97" t="e">
        <f t="shared" si="244"/>
        <v>#DIV/0!</v>
      </c>
      <c r="H834" s="56"/>
      <c r="I834" s="56"/>
      <c r="J834" s="56"/>
      <c r="R834" s="792"/>
      <c r="S834" s="792"/>
      <c r="T834" s="792"/>
      <c r="U834" s="792"/>
      <c r="V834" s="792"/>
      <c r="W834" s="792"/>
      <c r="X834" s="792"/>
      <c r="Y834" s="792"/>
      <c r="Z834" s="792"/>
      <c r="AA834" s="792"/>
      <c r="AB834" s="792"/>
      <c r="AC834" s="792"/>
      <c r="AD834" s="792"/>
      <c r="AE834" s="792"/>
      <c r="AF834" s="792"/>
      <c r="AG834" s="792"/>
      <c r="AH834" s="792"/>
      <c r="AI834" s="792"/>
      <c r="AJ834" s="792"/>
    </row>
    <row r="835" spans="1:36" ht="17.100000000000001" hidden="1" customHeight="1">
      <c r="A835" s="761"/>
      <c r="B835" s="762"/>
      <c r="C835" s="1705"/>
      <c r="D835" s="1703"/>
      <c r="E835" s="75" t="s">
        <v>96</v>
      </c>
      <c r="F835" s="60"/>
      <c r="G835" s="97" t="e">
        <f t="shared" si="239"/>
        <v>#DIV/0!</v>
      </c>
      <c r="H835" s="56"/>
      <c r="I835" s="56"/>
      <c r="J835" s="56"/>
      <c r="R835" s="792"/>
      <c r="S835" s="792"/>
      <c r="T835" s="792"/>
      <c r="U835" s="792"/>
      <c r="V835" s="792"/>
      <c r="W835" s="792"/>
      <c r="X835" s="792"/>
      <c r="Y835" s="792"/>
      <c r="Z835" s="792"/>
      <c r="AA835" s="792"/>
      <c r="AB835" s="792"/>
      <c r="AC835" s="792"/>
      <c r="AD835" s="792"/>
      <c r="AE835" s="792"/>
      <c r="AF835" s="792"/>
      <c r="AG835" s="792"/>
      <c r="AH835" s="792"/>
      <c r="AI835" s="792">
        <f t="shared" si="242"/>
        <v>0</v>
      </c>
      <c r="AJ835" s="792">
        <f t="shared" si="243"/>
        <v>0</v>
      </c>
    </row>
    <row r="836" spans="1:36" ht="17.100000000000001" hidden="1" customHeight="1">
      <c r="A836" s="761"/>
      <c r="B836" s="762"/>
      <c r="C836" s="1705"/>
      <c r="D836" s="1703"/>
      <c r="E836" s="75" t="s">
        <v>96</v>
      </c>
      <c r="F836" s="60"/>
      <c r="G836" s="97" t="e">
        <f t="shared" si="239"/>
        <v>#DIV/0!</v>
      </c>
      <c r="H836" s="56"/>
      <c r="I836" s="56"/>
      <c r="J836" s="56"/>
      <c r="R836" s="792"/>
      <c r="S836" s="792"/>
      <c r="T836" s="792"/>
      <c r="U836" s="792"/>
      <c r="V836" s="792"/>
      <c r="W836" s="792"/>
      <c r="X836" s="792"/>
      <c r="Y836" s="792"/>
      <c r="Z836" s="792"/>
      <c r="AA836" s="792"/>
      <c r="AB836" s="792"/>
      <c r="AC836" s="792"/>
      <c r="AD836" s="792"/>
      <c r="AE836" s="792"/>
      <c r="AF836" s="792"/>
      <c r="AG836" s="792"/>
      <c r="AH836" s="792"/>
      <c r="AI836" s="792">
        <f t="shared" si="242"/>
        <v>0</v>
      </c>
      <c r="AJ836" s="792">
        <f t="shared" si="243"/>
        <v>0</v>
      </c>
    </row>
    <row r="837" spans="1:36" ht="17.100000000000001" hidden="1" customHeight="1">
      <c r="A837" s="761"/>
      <c r="B837" s="762"/>
      <c r="C837" s="1705"/>
      <c r="D837" s="1703"/>
      <c r="E837" s="75" t="s">
        <v>96</v>
      </c>
      <c r="F837" s="60"/>
      <c r="G837" s="97" t="e">
        <f t="shared" si="239"/>
        <v>#DIV/0!</v>
      </c>
      <c r="H837" s="56"/>
      <c r="I837" s="56"/>
      <c r="J837" s="56"/>
      <c r="R837" s="792"/>
      <c r="S837" s="792"/>
      <c r="T837" s="792"/>
      <c r="U837" s="792"/>
      <c r="V837" s="792"/>
      <c r="W837" s="792"/>
      <c r="X837" s="792"/>
      <c r="Y837" s="792"/>
      <c r="Z837" s="792"/>
      <c r="AA837" s="792"/>
      <c r="AB837" s="792"/>
      <c r="AC837" s="792"/>
      <c r="AD837" s="792"/>
      <c r="AE837" s="792"/>
      <c r="AF837" s="792"/>
      <c r="AG837" s="792"/>
      <c r="AH837" s="792"/>
      <c r="AI837" s="792">
        <f t="shared" si="242"/>
        <v>0</v>
      </c>
      <c r="AJ837" s="792">
        <f t="shared" si="243"/>
        <v>0</v>
      </c>
    </row>
    <row r="838" spans="1:36" ht="17.100000000000001" hidden="1" customHeight="1">
      <c r="A838" s="761"/>
      <c r="B838" s="762"/>
      <c r="C838" s="1705"/>
      <c r="D838" s="1703"/>
      <c r="E838" s="75" t="s">
        <v>96</v>
      </c>
      <c r="F838" s="60"/>
      <c r="G838" s="97" t="e">
        <f t="shared" si="239"/>
        <v>#DIV/0!</v>
      </c>
      <c r="H838" s="56"/>
      <c r="I838" s="56"/>
      <c r="J838" s="56"/>
      <c r="R838" s="792"/>
      <c r="S838" s="792"/>
      <c r="T838" s="792"/>
      <c r="U838" s="792"/>
      <c r="V838" s="792"/>
      <c r="W838" s="792"/>
      <c r="X838" s="792"/>
      <c r="Y838" s="792"/>
      <c r="Z838" s="792"/>
      <c r="AA838" s="792"/>
      <c r="AB838" s="792"/>
      <c r="AC838" s="792"/>
      <c r="AD838" s="792"/>
      <c r="AE838" s="792"/>
      <c r="AF838" s="792"/>
      <c r="AG838" s="792"/>
      <c r="AH838" s="792"/>
      <c r="AI838" s="792">
        <f t="shared" si="242"/>
        <v>0</v>
      </c>
      <c r="AJ838" s="792">
        <f t="shared" si="243"/>
        <v>0</v>
      </c>
    </row>
    <row r="839" spans="1:36" ht="17.100000000000001" hidden="1" customHeight="1">
      <c r="A839" s="761"/>
      <c r="B839" s="762"/>
      <c r="C839" s="1705"/>
      <c r="D839" s="1703"/>
      <c r="E839" s="75" t="s">
        <v>96</v>
      </c>
      <c r="F839" s="60"/>
      <c r="G839" s="97" t="e">
        <f t="shared" si="239"/>
        <v>#DIV/0!</v>
      </c>
      <c r="H839" s="56"/>
      <c r="I839" s="56"/>
      <c r="J839" s="56"/>
      <c r="R839" s="792"/>
      <c r="S839" s="792"/>
      <c r="T839" s="792"/>
      <c r="U839" s="792"/>
      <c r="V839" s="792"/>
      <c r="W839" s="792"/>
      <c r="X839" s="792"/>
      <c r="Y839" s="792"/>
      <c r="Z839" s="792"/>
      <c r="AA839" s="792"/>
      <c r="AB839" s="792"/>
      <c r="AC839" s="792"/>
      <c r="AD839" s="792"/>
      <c r="AE839" s="792"/>
      <c r="AF839" s="792"/>
      <c r="AG839" s="792"/>
      <c r="AH839" s="792"/>
      <c r="AI839" s="792">
        <f t="shared" si="242"/>
        <v>0</v>
      </c>
      <c r="AJ839" s="792">
        <f t="shared" si="243"/>
        <v>0</v>
      </c>
    </row>
    <row r="840" spans="1:36" ht="17.100000000000001" hidden="1" customHeight="1">
      <c r="A840" s="761"/>
      <c r="B840" s="762"/>
      <c r="C840" s="1705"/>
      <c r="D840" s="1703"/>
      <c r="E840" s="75" t="s">
        <v>96</v>
      </c>
      <c r="F840" s="60"/>
      <c r="G840" s="97" t="e">
        <f t="shared" ref="G840:G841" si="245">H840/F840</f>
        <v>#DIV/0!</v>
      </c>
      <c r="H840" s="56"/>
      <c r="I840" s="56"/>
      <c r="J840" s="56"/>
      <c r="R840" s="792"/>
      <c r="S840" s="792"/>
      <c r="T840" s="792"/>
      <c r="U840" s="792"/>
      <c r="V840" s="792"/>
      <c r="W840" s="792"/>
      <c r="X840" s="792"/>
      <c r="Y840" s="792"/>
      <c r="Z840" s="792"/>
      <c r="AA840" s="792"/>
      <c r="AB840" s="792"/>
      <c r="AC840" s="792"/>
      <c r="AD840" s="792"/>
      <c r="AE840" s="792"/>
      <c r="AF840" s="792"/>
      <c r="AG840" s="792"/>
      <c r="AH840" s="792"/>
      <c r="AI840" s="792">
        <f t="shared" si="242"/>
        <v>0</v>
      </c>
      <c r="AJ840" s="792">
        <f t="shared" si="243"/>
        <v>0</v>
      </c>
    </row>
    <row r="841" spans="1:36" ht="17.100000000000001" hidden="1" customHeight="1" thickBot="1">
      <c r="A841" s="761"/>
      <c r="B841" s="762"/>
      <c r="C841" s="1705"/>
      <c r="D841" s="1703"/>
      <c r="E841" s="75" t="s">
        <v>96</v>
      </c>
      <c r="F841" s="60"/>
      <c r="G841" s="97" t="e">
        <f t="shared" si="245"/>
        <v>#DIV/0!</v>
      </c>
      <c r="H841" s="56"/>
      <c r="I841" s="56"/>
      <c r="J841" s="56"/>
      <c r="R841" s="792"/>
      <c r="S841" s="792"/>
      <c r="T841" s="792"/>
      <c r="U841" s="792"/>
      <c r="V841" s="792"/>
      <c r="W841" s="792"/>
      <c r="X841" s="792"/>
      <c r="Y841" s="792"/>
      <c r="Z841" s="792"/>
      <c r="AA841" s="792"/>
      <c r="AB841" s="792"/>
      <c r="AC841" s="792"/>
      <c r="AD841" s="792"/>
      <c r="AE841" s="792"/>
      <c r="AF841" s="792"/>
      <c r="AG841" s="792"/>
      <c r="AH841" s="792"/>
      <c r="AI841" s="792">
        <f t="shared" si="242"/>
        <v>0</v>
      </c>
      <c r="AJ841" s="792">
        <f t="shared" si="243"/>
        <v>0</v>
      </c>
    </row>
    <row r="842" spans="1:36" ht="17.100000000000001" customHeight="1" thickBot="1">
      <c r="A842" s="138"/>
      <c r="B842" s="1706" t="s">
        <v>1011</v>
      </c>
      <c r="C842" s="1707"/>
      <c r="D842" s="1708"/>
      <c r="E842" s="736"/>
      <c r="F842" s="250"/>
      <c r="G842" s="142"/>
      <c r="H842" s="142">
        <f>SUM(H815:H841)</f>
        <v>0</v>
      </c>
      <c r="I842" s="142">
        <f t="shared" ref="I842:J842" si="246">SUM(I815:I841)</f>
        <v>0</v>
      </c>
      <c r="J842" s="142">
        <f t="shared" si="246"/>
        <v>0</v>
      </c>
      <c r="R842" s="822" t="s">
        <v>666</v>
      </c>
      <c r="S842" s="798"/>
      <c r="T842" s="798">
        <f>SUM(T815:T841)</f>
        <v>0</v>
      </c>
      <c r="U842" s="798">
        <f t="shared" ref="U842:AH842" si="247">SUM(U815:U841)</f>
        <v>0</v>
      </c>
      <c r="V842" s="798">
        <f t="shared" si="247"/>
        <v>0</v>
      </c>
      <c r="W842" s="798">
        <f t="shared" si="247"/>
        <v>0</v>
      </c>
      <c r="X842" s="798">
        <f t="shared" si="247"/>
        <v>0</v>
      </c>
      <c r="Y842" s="798">
        <f t="shared" si="247"/>
        <v>0</v>
      </c>
      <c r="Z842" s="798">
        <f t="shared" si="247"/>
        <v>0</v>
      </c>
      <c r="AA842" s="798">
        <f t="shared" si="247"/>
        <v>0</v>
      </c>
      <c r="AB842" s="798">
        <f t="shared" si="247"/>
        <v>0</v>
      </c>
      <c r="AC842" s="798">
        <f t="shared" si="247"/>
        <v>0</v>
      </c>
      <c r="AD842" s="798">
        <f t="shared" si="247"/>
        <v>0</v>
      </c>
      <c r="AE842" s="798">
        <f t="shared" si="247"/>
        <v>0</v>
      </c>
      <c r="AF842" s="798">
        <f t="shared" si="247"/>
        <v>0</v>
      </c>
      <c r="AG842" s="798">
        <f t="shared" si="247"/>
        <v>0</v>
      </c>
      <c r="AH842" s="798">
        <f t="shared" si="247"/>
        <v>0</v>
      </c>
      <c r="AI842" s="798">
        <f>SUM(T842:AH842)</f>
        <v>0</v>
      </c>
      <c r="AJ842" s="814">
        <f>H842-AI842</f>
        <v>0</v>
      </c>
    </row>
    <row r="843" spans="1:36" ht="32.25" customHeight="1">
      <c r="A843" s="1465" t="s">
        <v>1004</v>
      </c>
      <c r="B843" s="749">
        <v>346</v>
      </c>
      <c r="C843" s="1718" t="s">
        <v>157</v>
      </c>
      <c r="D843" s="1719"/>
      <c r="E843" s="746" t="s">
        <v>117</v>
      </c>
      <c r="F843" s="747" t="s">
        <v>117</v>
      </c>
      <c r="G843" s="748" t="s">
        <v>117</v>
      </c>
      <c r="H843" s="748" t="s">
        <v>117</v>
      </c>
      <c r="I843" s="748" t="s">
        <v>117</v>
      </c>
      <c r="J843" s="748" t="s">
        <v>117</v>
      </c>
    </row>
    <row r="844" spans="1:36" ht="17.100000000000001" customHeight="1" thickBot="1">
      <c r="A844" s="761"/>
      <c r="B844" s="762"/>
      <c r="C844" s="1705"/>
      <c r="D844" s="1703"/>
      <c r="E844" s="75" t="s">
        <v>96</v>
      </c>
      <c r="F844" s="60"/>
      <c r="G844" s="97" t="e">
        <f t="shared" ref="G844:G859" si="248">H844/F844</f>
        <v>#DIV/0!</v>
      </c>
      <c r="H844" s="56"/>
      <c r="I844" s="56"/>
      <c r="J844" s="56"/>
      <c r="R844" s="792"/>
      <c r="S844" s="792"/>
      <c r="T844" s="792"/>
      <c r="U844" s="792"/>
      <c r="V844" s="792"/>
      <c r="W844" s="792"/>
      <c r="X844" s="792"/>
      <c r="Y844" s="792"/>
      <c r="Z844" s="792"/>
      <c r="AA844" s="792"/>
      <c r="AB844" s="792"/>
      <c r="AC844" s="792"/>
      <c r="AD844" s="792"/>
      <c r="AE844" s="792"/>
      <c r="AF844" s="792"/>
      <c r="AG844" s="792"/>
      <c r="AH844" s="792"/>
      <c r="AI844" s="792">
        <f t="shared" ref="AI844:AI851" si="249">SUM(T844:AH844)</f>
        <v>0</v>
      </c>
      <c r="AJ844" s="792">
        <f t="shared" ref="AJ844:AJ851" si="250">H844-AI844</f>
        <v>0</v>
      </c>
    </row>
    <row r="845" spans="1:36" ht="17.100000000000001" hidden="1" customHeight="1">
      <c r="A845" s="761"/>
      <c r="B845" s="762"/>
      <c r="C845" s="1705"/>
      <c r="D845" s="1703"/>
      <c r="E845" s="75" t="s">
        <v>96</v>
      </c>
      <c r="F845" s="60"/>
      <c r="G845" s="97" t="e">
        <f t="shared" si="248"/>
        <v>#DIV/0!</v>
      </c>
      <c r="H845" s="56"/>
      <c r="I845" s="56"/>
      <c r="J845" s="56"/>
      <c r="R845" s="792"/>
      <c r="S845" s="792"/>
      <c r="T845" s="792"/>
      <c r="U845" s="792"/>
      <c r="V845" s="792"/>
      <c r="W845" s="792"/>
      <c r="X845" s="792"/>
      <c r="Y845" s="792"/>
      <c r="Z845" s="792"/>
      <c r="AA845" s="792"/>
      <c r="AB845" s="792"/>
      <c r="AC845" s="792"/>
      <c r="AD845" s="792"/>
      <c r="AE845" s="792"/>
      <c r="AF845" s="792"/>
      <c r="AG845" s="792"/>
      <c r="AH845" s="792"/>
      <c r="AI845" s="792">
        <f t="shared" si="249"/>
        <v>0</v>
      </c>
      <c r="AJ845" s="792">
        <f t="shared" si="250"/>
        <v>0</v>
      </c>
    </row>
    <row r="846" spans="1:36" ht="17.100000000000001" hidden="1" customHeight="1">
      <c r="A846" s="761"/>
      <c r="B846" s="762"/>
      <c r="C846" s="1705"/>
      <c r="D846" s="1703"/>
      <c r="E846" s="75" t="s">
        <v>96</v>
      </c>
      <c r="F846" s="60"/>
      <c r="G846" s="97" t="e">
        <f t="shared" si="248"/>
        <v>#DIV/0!</v>
      </c>
      <c r="H846" s="56"/>
      <c r="I846" s="56"/>
      <c r="J846" s="56"/>
      <c r="R846" s="792"/>
      <c r="S846" s="792"/>
      <c r="T846" s="792"/>
      <c r="U846" s="792"/>
      <c r="V846" s="792"/>
      <c r="W846" s="792"/>
      <c r="X846" s="792"/>
      <c r="Y846" s="792"/>
      <c r="Z846" s="792"/>
      <c r="AA846" s="792"/>
      <c r="AB846" s="792"/>
      <c r="AC846" s="792"/>
      <c r="AD846" s="792"/>
      <c r="AE846" s="792"/>
      <c r="AF846" s="792"/>
      <c r="AG846" s="792"/>
      <c r="AH846" s="792"/>
      <c r="AI846" s="792"/>
      <c r="AJ846" s="792"/>
    </row>
    <row r="847" spans="1:36" ht="17.100000000000001" hidden="1" customHeight="1">
      <c r="A847" s="761"/>
      <c r="B847" s="762"/>
      <c r="C847" s="1705"/>
      <c r="D847" s="1703"/>
      <c r="E847" s="75" t="s">
        <v>96</v>
      </c>
      <c r="F847" s="60"/>
      <c r="G847" s="97" t="e">
        <f t="shared" si="248"/>
        <v>#DIV/0!</v>
      </c>
      <c r="H847" s="56"/>
      <c r="I847" s="56"/>
      <c r="J847" s="56"/>
      <c r="R847" s="792"/>
      <c r="S847" s="792"/>
      <c r="T847" s="792"/>
      <c r="U847" s="792"/>
      <c r="V847" s="792"/>
      <c r="W847" s="792"/>
      <c r="X847" s="792"/>
      <c r="Y847" s="792"/>
      <c r="Z847" s="792"/>
      <c r="AA847" s="792"/>
      <c r="AB847" s="792"/>
      <c r="AC847" s="792"/>
      <c r="AD847" s="792"/>
      <c r="AE847" s="792"/>
      <c r="AF847" s="792"/>
      <c r="AG847" s="792"/>
      <c r="AH847" s="792"/>
      <c r="AI847" s="792"/>
      <c r="AJ847" s="792"/>
    </row>
    <row r="848" spans="1:36" ht="17.100000000000001" hidden="1" customHeight="1">
      <c r="A848" s="761"/>
      <c r="B848" s="762"/>
      <c r="C848" s="1705"/>
      <c r="D848" s="1703"/>
      <c r="E848" s="75" t="s">
        <v>96</v>
      </c>
      <c r="F848" s="60"/>
      <c r="G848" s="97" t="e">
        <f t="shared" si="248"/>
        <v>#DIV/0!</v>
      </c>
      <c r="H848" s="56"/>
      <c r="I848" s="56"/>
      <c r="J848" s="56"/>
      <c r="R848" s="792"/>
      <c r="S848" s="792"/>
      <c r="T848" s="792"/>
      <c r="U848" s="792"/>
      <c r="V848" s="792"/>
      <c r="W848" s="792"/>
      <c r="X848" s="792"/>
      <c r="Y848" s="792"/>
      <c r="Z848" s="792"/>
      <c r="AA848" s="792"/>
      <c r="AB848" s="792"/>
      <c r="AC848" s="792"/>
      <c r="AD848" s="792"/>
      <c r="AE848" s="792"/>
      <c r="AF848" s="792"/>
      <c r="AG848" s="792"/>
      <c r="AH848" s="792"/>
      <c r="AI848" s="792"/>
      <c r="AJ848" s="792"/>
    </row>
    <row r="849" spans="1:36" ht="17.100000000000001" hidden="1" customHeight="1">
      <c r="A849" s="761"/>
      <c r="B849" s="762"/>
      <c r="C849" s="1705"/>
      <c r="D849" s="1703"/>
      <c r="E849" s="75" t="s">
        <v>96</v>
      </c>
      <c r="F849" s="60"/>
      <c r="G849" s="97" t="e">
        <f t="shared" si="248"/>
        <v>#DIV/0!</v>
      </c>
      <c r="H849" s="56"/>
      <c r="I849" s="56"/>
      <c r="J849" s="56"/>
      <c r="R849" s="792"/>
      <c r="S849" s="792"/>
      <c r="T849" s="792"/>
      <c r="U849" s="792"/>
      <c r="V849" s="792"/>
      <c r="W849" s="792"/>
      <c r="X849" s="792"/>
      <c r="Y849" s="792"/>
      <c r="Z849" s="792"/>
      <c r="AA849" s="792"/>
      <c r="AB849" s="792"/>
      <c r="AC849" s="792"/>
      <c r="AD849" s="792"/>
      <c r="AE849" s="792"/>
      <c r="AF849" s="792"/>
      <c r="AG849" s="792"/>
      <c r="AH849" s="792"/>
      <c r="AI849" s="792"/>
      <c r="AJ849" s="792"/>
    </row>
    <row r="850" spans="1:36" ht="17.100000000000001" hidden="1" customHeight="1">
      <c r="A850" s="761"/>
      <c r="B850" s="762"/>
      <c r="C850" s="1705"/>
      <c r="D850" s="1703"/>
      <c r="E850" s="75" t="s">
        <v>96</v>
      </c>
      <c r="F850" s="60"/>
      <c r="G850" s="97" t="e">
        <f t="shared" si="248"/>
        <v>#DIV/0!</v>
      </c>
      <c r="H850" s="56"/>
      <c r="I850" s="56"/>
      <c r="J850" s="56"/>
      <c r="R850" s="792"/>
      <c r="S850" s="792"/>
      <c r="T850" s="792"/>
      <c r="U850" s="792"/>
      <c r="V850" s="792"/>
      <c r="W850" s="792"/>
      <c r="X850" s="792"/>
      <c r="Y850" s="792"/>
      <c r="Z850" s="792"/>
      <c r="AA850" s="792"/>
      <c r="AB850" s="792"/>
      <c r="AC850" s="792"/>
      <c r="AD850" s="792"/>
      <c r="AE850" s="792"/>
      <c r="AF850" s="792"/>
      <c r="AG850" s="792"/>
      <c r="AH850" s="792"/>
      <c r="AI850" s="792"/>
      <c r="AJ850" s="792"/>
    </row>
    <row r="851" spans="1:36" ht="17.100000000000001" hidden="1" customHeight="1">
      <c r="A851" s="761"/>
      <c r="B851" s="762"/>
      <c r="C851" s="1705"/>
      <c r="D851" s="1703"/>
      <c r="E851" s="75" t="s">
        <v>96</v>
      </c>
      <c r="F851" s="60"/>
      <c r="G851" s="97" t="e">
        <f t="shared" si="248"/>
        <v>#DIV/0!</v>
      </c>
      <c r="H851" s="56"/>
      <c r="I851" s="56"/>
      <c r="J851" s="56"/>
      <c r="R851" s="792"/>
      <c r="S851" s="792"/>
      <c r="T851" s="792"/>
      <c r="U851" s="792"/>
      <c r="V851" s="792"/>
      <c r="W851" s="792"/>
      <c r="X851" s="792"/>
      <c r="Y851" s="792"/>
      <c r="Z851" s="792"/>
      <c r="AA851" s="792"/>
      <c r="AB851" s="792"/>
      <c r="AC851" s="792"/>
      <c r="AD851" s="792"/>
      <c r="AE851" s="792"/>
      <c r="AF851" s="792"/>
      <c r="AG851" s="792"/>
      <c r="AH851" s="792"/>
      <c r="AI851" s="792">
        <f t="shared" si="249"/>
        <v>0</v>
      </c>
      <c r="AJ851" s="792">
        <f t="shared" si="250"/>
        <v>0</v>
      </c>
    </row>
    <row r="852" spans="1:36" ht="17.100000000000001" hidden="1" customHeight="1">
      <c r="A852" s="761"/>
      <c r="B852" s="762"/>
      <c r="C852" s="1705"/>
      <c r="D852" s="1703"/>
      <c r="E852" s="75" t="s">
        <v>96</v>
      </c>
      <c r="F852" s="60"/>
      <c r="G852" s="97" t="e">
        <f t="shared" si="248"/>
        <v>#DIV/0!</v>
      </c>
      <c r="H852" s="56"/>
      <c r="I852" s="56"/>
      <c r="J852" s="56"/>
      <c r="R852" s="792"/>
      <c r="S852" s="792"/>
      <c r="T852" s="792"/>
      <c r="U852" s="792"/>
      <c r="V852" s="792"/>
      <c r="W852" s="792"/>
      <c r="X852" s="792"/>
      <c r="Y852" s="792"/>
      <c r="Z852" s="792"/>
      <c r="AA852" s="792"/>
      <c r="AB852" s="792"/>
      <c r="AC852" s="792"/>
      <c r="AD852" s="792"/>
      <c r="AE852" s="792"/>
      <c r="AF852" s="792"/>
      <c r="AG852" s="792"/>
      <c r="AH852" s="792"/>
      <c r="AI852" s="792">
        <f t="shared" ref="AI852:AI859" si="251">SUM(T852:AH852)</f>
        <v>0</v>
      </c>
      <c r="AJ852" s="792">
        <f t="shared" ref="AJ852:AJ859" si="252">H852-AI852</f>
        <v>0</v>
      </c>
    </row>
    <row r="853" spans="1:36" ht="17.100000000000001" hidden="1" customHeight="1">
      <c r="A853" s="761"/>
      <c r="B853" s="762"/>
      <c r="C853" s="1705"/>
      <c r="D853" s="1703"/>
      <c r="E853" s="75" t="s">
        <v>96</v>
      </c>
      <c r="F853" s="60"/>
      <c r="G853" s="97" t="e">
        <f t="shared" si="248"/>
        <v>#DIV/0!</v>
      </c>
      <c r="H853" s="56"/>
      <c r="I853" s="56"/>
      <c r="J853" s="56"/>
      <c r="R853" s="792"/>
      <c r="S853" s="792"/>
      <c r="T853" s="792"/>
      <c r="U853" s="792"/>
      <c r="V853" s="792"/>
      <c r="W853" s="792"/>
      <c r="X853" s="792"/>
      <c r="Y853" s="792"/>
      <c r="Z853" s="792"/>
      <c r="AA853" s="792"/>
      <c r="AB853" s="792"/>
      <c r="AC853" s="792"/>
      <c r="AD853" s="792"/>
      <c r="AE853" s="792"/>
      <c r="AF853" s="792"/>
      <c r="AG853" s="792"/>
      <c r="AH853" s="792"/>
      <c r="AI853" s="792">
        <f t="shared" si="251"/>
        <v>0</v>
      </c>
      <c r="AJ853" s="792">
        <f t="shared" si="252"/>
        <v>0</v>
      </c>
    </row>
    <row r="854" spans="1:36" ht="17.100000000000001" hidden="1" customHeight="1">
      <c r="A854" s="761"/>
      <c r="B854" s="762"/>
      <c r="C854" s="1705"/>
      <c r="D854" s="1703"/>
      <c r="E854" s="75" t="s">
        <v>96</v>
      </c>
      <c r="F854" s="60"/>
      <c r="G854" s="97" t="e">
        <f t="shared" si="248"/>
        <v>#DIV/0!</v>
      </c>
      <c r="H854" s="56"/>
      <c r="I854" s="56"/>
      <c r="J854" s="56"/>
      <c r="R854" s="792"/>
      <c r="S854" s="792"/>
      <c r="T854" s="792"/>
      <c r="U854" s="792"/>
      <c r="V854" s="792"/>
      <c r="W854" s="792"/>
      <c r="X854" s="792"/>
      <c r="Y854" s="792"/>
      <c r="Z854" s="792"/>
      <c r="AA854" s="792"/>
      <c r="AB854" s="792"/>
      <c r="AC854" s="792"/>
      <c r="AD854" s="792"/>
      <c r="AE854" s="792"/>
      <c r="AF854" s="792"/>
      <c r="AG854" s="792"/>
      <c r="AH854" s="792"/>
      <c r="AI854" s="792">
        <f t="shared" si="251"/>
        <v>0</v>
      </c>
      <c r="AJ854" s="792">
        <f t="shared" si="252"/>
        <v>0</v>
      </c>
    </row>
    <row r="855" spans="1:36" ht="17.100000000000001" hidden="1" customHeight="1">
      <c r="A855" s="761"/>
      <c r="B855" s="762"/>
      <c r="C855" s="1705"/>
      <c r="D855" s="1703"/>
      <c r="E855" s="75" t="s">
        <v>96</v>
      </c>
      <c r="F855" s="60"/>
      <c r="G855" s="97" t="e">
        <f t="shared" si="248"/>
        <v>#DIV/0!</v>
      </c>
      <c r="H855" s="56"/>
      <c r="I855" s="56"/>
      <c r="J855" s="56"/>
      <c r="R855" s="792"/>
      <c r="S855" s="792"/>
      <c r="T855" s="792"/>
      <c r="U855" s="792"/>
      <c r="V855" s="792"/>
      <c r="W855" s="792"/>
      <c r="X855" s="792"/>
      <c r="Y855" s="792"/>
      <c r="Z855" s="792"/>
      <c r="AA855" s="792"/>
      <c r="AB855" s="792"/>
      <c r="AC855" s="792"/>
      <c r="AD855" s="792"/>
      <c r="AE855" s="792"/>
      <c r="AF855" s="792"/>
      <c r="AG855" s="792"/>
      <c r="AH855" s="792"/>
      <c r="AI855" s="792">
        <f t="shared" si="251"/>
        <v>0</v>
      </c>
      <c r="AJ855" s="792">
        <f t="shared" si="252"/>
        <v>0</v>
      </c>
    </row>
    <row r="856" spans="1:36" ht="17.100000000000001" hidden="1" customHeight="1">
      <c r="A856" s="761"/>
      <c r="B856" s="762"/>
      <c r="C856" s="1705"/>
      <c r="D856" s="1703"/>
      <c r="E856" s="75" t="s">
        <v>96</v>
      </c>
      <c r="F856" s="60"/>
      <c r="G856" s="97" t="e">
        <f t="shared" si="248"/>
        <v>#DIV/0!</v>
      </c>
      <c r="H856" s="56"/>
      <c r="I856" s="56"/>
      <c r="J856" s="56"/>
      <c r="R856" s="792"/>
      <c r="S856" s="792"/>
      <c r="T856" s="792"/>
      <c r="U856" s="792"/>
      <c r="V856" s="792"/>
      <c r="W856" s="792"/>
      <c r="X856" s="792"/>
      <c r="Y856" s="792"/>
      <c r="Z856" s="792"/>
      <c r="AA856" s="792"/>
      <c r="AB856" s="792"/>
      <c r="AC856" s="792"/>
      <c r="AD856" s="792"/>
      <c r="AE856" s="792"/>
      <c r="AF856" s="792"/>
      <c r="AG856" s="792"/>
      <c r="AH856" s="792"/>
      <c r="AI856" s="792">
        <f t="shared" si="251"/>
        <v>0</v>
      </c>
      <c r="AJ856" s="792">
        <f t="shared" si="252"/>
        <v>0</v>
      </c>
    </row>
    <row r="857" spans="1:36" ht="17.100000000000001" hidden="1" customHeight="1">
      <c r="A857" s="761"/>
      <c r="B857" s="762"/>
      <c r="C857" s="1705"/>
      <c r="D857" s="1703"/>
      <c r="E857" s="75" t="s">
        <v>96</v>
      </c>
      <c r="F857" s="60"/>
      <c r="G857" s="97" t="e">
        <f t="shared" si="248"/>
        <v>#DIV/0!</v>
      </c>
      <c r="H857" s="56"/>
      <c r="I857" s="56"/>
      <c r="J857" s="56"/>
      <c r="R857" s="792"/>
      <c r="S857" s="792"/>
      <c r="T857" s="792"/>
      <c r="U857" s="792"/>
      <c r="V857" s="792"/>
      <c r="W857" s="792"/>
      <c r="X857" s="792"/>
      <c r="Y857" s="792"/>
      <c r="Z857" s="792"/>
      <c r="AA857" s="792"/>
      <c r="AB857" s="792"/>
      <c r="AC857" s="792"/>
      <c r="AD857" s="792"/>
      <c r="AE857" s="792"/>
      <c r="AF857" s="792"/>
      <c r="AG857" s="792"/>
      <c r="AH857" s="792"/>
      <c r="AI857" s="792">
        <f t="shared" si="251"/>
        <v>0</v>
      </c>
      <c r="AJ857" s="792">
        <f t="shared" si="252"/>
        <v>0</v>
      </c>
    </row>
    <row r="858" spans="1:36" ht="17.100000000000001" hidden="1" customHeight="1">
      <c r="A858" s="761"/>
      <c r="B858" s="762"/>
      <c r="C858" s="1705"/>
      <c r="D858" s="1703"/>
      <c r="E858" s="75" t="s">
        <v>96</v>
      </c>
      <c r="F858" s="60"/>
      <c r="G858" s="97" t="e">
        <f t="shared" si="248"/>
        <v>#DIV/0!</v>
      </c>
      <c r="H858" s="56"/>
      <c r="I858" s="56"/>
      <c r="J858" s="56"/>
      <c r="R858" s="792"/>
      <c r="S858" s="792"/>
      <c r="T858" s="792"/>
      <c r="U858" s="792"/>
      <c r="V858" s="792"/>
      <c r="W858" s="792"/>
      <c r="X858" s="792"/>
      <c r="Y858" s="792"/>
      <c r="Z858" s="792"/>
      <c r="AA858" s="792"/>
      <c r="AB858" s="792"/>
      <c r="AC858" s="792"/>
      <c r="AD858" s="792"/>
      <c r="AE858" s="792"/>
      <c r="AF858" s="792"/>
      <c r="AG858" s="792"/>
      <c r="AH858" s="792"/>
      <c r="AI858" s="792">
        <f t="shared" si="251"/>
        <v>0</v>
      </c>
      <c r="AJ858" s="792">
        <f t="shared" si="252"/>
        <v>0</v>
      </c>
    </row>
    <row r="859" spans="1:36" ht="17.100000000000001" hidden="1" customHeight="1" thickBot="1">
      <c r="A859" s="761"/>
      <c r="B859" s="762"/>
      <c r="C859" s="765"/>
      <c r="D859" s="766"/>
      <c r="E859" s="75" t="s">
        <v>96</v>
      </c>
      <c r="F859" s="60"/>
      <c r="G859" s="97" t="e">
        <f t="shared" si="248"/>
        <v>#DIV/0!</v>
      </c>
      <c r="H859" s="56"/>
      <c r="I859" s="56"/>
      <c r="J859" s="56"/>
      <c r="R859" s="792"/>
      <c r="S859" s="792"/>
      <c r="T859" s="792"/>
      <c r="U859" s="792"/>
      <c r="V859" s="792"/>
      <c r="W859" s="792"/>
      <c r="X859" s="792"/>
      <c r="Y859" s="792"/>
      <c r="Z859" s="792"/>
      <c r="AA859" s="792"/>
      <c r="AB859" s="792"/>
      <c r="AC859" s="792"/>
      <c r="AD859" s="792"/>
      <c r="AE859" s="792"/>
      <c r="AF859" s="792"/>
      <c r="AG859" s="792"/>
      <c r="AH859" s="792"/>
      <c r="AI859" s="792">
        <f t="shared" si="251"/>
        <v>0</v>
      </c>
      <c r="AJ859" s="792">
        <f t="shared" si="252"/>
        <v>0</v>
      </c>
    </row>
    <row r="860" spans="1:36" ht="17.100000000000001" customHeight="1" thickBot="1">
      <c r="A860" s="1467"/>
      <c r="B860" s="2150" t="s">
        <v>1012</v>
      </c>
      <c r="C860" s="2151"/>
      <c r="D860" s="2152"/>
      <c r="E860" s="1468"/>
      <c r="F860" s="1469"/>
      <c r="G860" s="1470"/>
      <c r="H860" s="1470">
        <f>SUM(H844:H859)</f>
        <v>0</v>
      </c>
      <c r="I860" s="1470">
        <f t="shared" ref="I860" si="253">SUM(I844:I859)</f>
        <v>0</v>
      </c>
      <c r="J860" s="1470">
        <f t="shared" ref="J860" si="254">SUM(J844:J859)</f>
        <v>0</v>
      </c>
      <c r="R860" s="822" t="s">
        <v>666</v>
      </c>
      <c r="S860" s="798"/>
      <c r="T860" s="798">
        <f>SUM(T844:T859)</f>
        <v>0</v>
      </c>
      <c r="U860" s="798">
        <f t="shared" ref="U860:AH860" si="255">SUM(U844:U859)</f>
        <v>0</v>
      </c>
      <c r="V860" s="798">
        <f t="shared" si="255"/>
        <v>0</v>
      </c>
      <c r="W860" s="798">
        <f t="shared" si="255"/>
        <v>0</v>
      </c>
      <c r="X860" s="798">
        <f t="shared" si="255"/>
        <v>0</v>
      </c>
      <c r="Y860" s="798">
        <f t="shared" si="255"/>
        <v>0</v>
      </c>
      <c r="Z860" s="798">
        <f t="shared" si="255"/>
        <v>0</v>
      </c>
      <c r="AA860" s="798">
        <f t="shared" si="255"/>
        <v>0</v>
      </c>
      <c r="AB860" s="798">
        <f t="shared" si="255"/>
        <v>0</v>
      </c>
      <c r="AC860" s="798">
        <f t="shared" si="255"/>
        <v>0</v>
      </c>
      <c r="AD860" s="798">
        <f t="shared" si="255"/>
        <v>0</v>
      </c>
      <c r="AE860" s="798">
        <f t="shared" si="255"/>
        <v>0</v>
      </c>
      <c r="AF860" s="798">
        <f t="shared" si="255"/>
        <v>0</v>
      </c>
      <c r="AG860" s="798">
        <f t="shared" si="255"/>
        <v>0</v>
      </c>
      <c r="AH860" s="798">
        <f t="shared" si="255"/>
        <v>0</v>
      </c>
      <c r="AI860" s="798">
        <f>SUM(T860:AH860)</f>
        <v>0</v>
      </c>
      <c r="AJ860" s="814">
        <f>H860-AI860</f>
        <v>0</v>
      </c>
    </row>
    <row r="861" spans="1:36" ht="17.100000000000001" customHeight="1" thickBot="1">
      <c r="A861" s="1427"/>
      <c r="B861" s="1974" t="s">
        <v>612</v>
      </c>
      <c r="C861" s="1974"/>
      <c r="D861" s="1974"/>
      <c r="E861" s="1428"/>
      <c r="F861" s="1429"/>
      <c r="G861" s="1302"/>
      <c r="H861" s="1302">
        <f>H701+H749+H783+H813+H842+H860</f>
        <v>0</v>
      </c>
      <c r="I861" s="1302">
        <f t="shared" ref="I861:J861" si="256">I701+I749+I783+I813+I842+I860</f>
        <v>0</v>
      </c>
      <c r="J861" s="1302">
        <f t="shared" si="256"/>
        <v>0</v>
      </c>
      <c r="K861" s="996" t="s">
        <v>717</v>
      </c>
      <c r="R861" s="828" t="s">
        <v>621</v>
      </c>
      <c r="S861" s="829"/>
      <c r="T861" s="829">
        <f>T701+T749+T842+T860</f>
        <v>0</v>
      </c>
      <c r="U861" s="829">
        <f t="shared" ref="U861:AH861" si="257">U701+U749+U842+U860</f>
        <v>0</v>
      </c>
      <c r="V861" s="829">
        <f t="shared" si="257"/>
        <v>0</v>
      </c>
      <c r="W861" s="829">
        <f t="shared" si="257"/>
        <v>0</v>
      </c>
      <c r="X861" s="829">
        <f t="shared" si="257"/>
        <v>0</v>
      </c>
      <c r="Y861" s="829">
        <f t="shared" si="257"/>
        <v>0</v>
      </c>
      <c r="Z861" s="829">
        <f t="shared" si="257"/>
        <v>0</v>
      </c>
      <c r="AA861" s="829">
        <f t="shared" si="257"/>
        <v>0</v>
      </c>
      <c r="AB861" s="829">
        <f t="shared" si="257"/>
        <v>0</v>
      </c>
      <c r="AC861" s="829">
        <f t="shared" si="257"/>
        <v>0</v>
      </c>
      <c r="AD861" s="829">
        <f t="shared" si="257"/>
        <v>0</v>
      </c>
      <c r="AE861" s="829">
        <f t="shared" si="257"/>
        <v>0</v>
      </c>
      <c r="AF861" s="829">
        <f t="shared" si="257"/>
        <v>0</v>
      </c>
      <c r="AG861" s="829">
        <f t="shared" si="257"/>
        <v>0</v>
      </c>
      <c r="AH861" s="829">
        <f t="shared" si="257"/>
        <v>0</v>
      </c>
      <c r="AI861" s="829">
        <f>SUM(T861:AH861)</f>
        <v>0</v>
      </c>
      <c r="AJ861" s="830">
        <f>H861-AI861</f>
        <v>0</v>
      </c>
    </row>
    <row r="862" spans="1:36" ht="67.95" hidden="1" customHeight="1">
      <c r="A862" s="1471" t="s">
        <v>1013</v>
      </c>
      <c r="B862" s="1472">
        <v>347</v>
      </c>
      <c r="C862" s="1952" t="s">
        <v>880</v>
      </c>
      <c r="D862" s="1953"/>
      <c r="E862" s="1473" t="s">
        <v>117</v>
      </c>
      <c r="F862" s="1474" t="s">
        <v>117</v>
      </c>
      <c r="G862" s="1475" t="s">
        <v>117</v>
      </c>
      <c r="H862" s="1475" t="s">
        <v>117</v>
      </c>
      <c r="I862" s="1475" t="s">
        <v>117</v>
      </c>
      <c r="J862" s="1475" t="s">
        <v>117</v>
      </c>
      <c r="K862" s="996"/>
      <c r="R862" s="1193"/>
      <c r="S862" s="1193"/>
      <c r="T862" s="1193"/>
      <c r="U862" s="1193"/>
      <c r="V862" s="1193"/>
      <c r="W862" s="1193"/>
      <c r="X862" s="1193"/>
      <c r="Y862" s="1193"/>
      <c r="Z862" s="1193"/>
      <c r="AA862" s="1193"/>
      <c r="AB862" s="1193"/>
      <c r="AC862" s="1193"/>
      <c r="AD862" s="1193"/>
      <c r="AE862" s="1193"/>
      <c r="AF862" s="1193"/>
      <c r="AG862" s="1193"/>
      <c r="AH862" s="1193"/>
      <c r="AI862" s="1193"/>
      <c r="AJ862" s="1193"/>
    </row>
    <row r="863" spans="1:36" ht="17.100000000000001" hidden="1" customHeight="1">
      <c r="A863" s="761"/>
      <c r="B863" s="762"/>
      <c r="C863" s="1705"/>
      <c r="D863" s="1703"/>
      <c r="E863" s="75" t="s">
        <v>96</v>
      </c>
      <c r="F863" s="995"/>
      <c r="G863" s="97" t="e">
        <f t="shared" ref="G863:G909" si="258">H863/F863</f>
        <v>#DIV/0!</v>
      </c>
      <c r="H863" s="56"/>
      <c r="I863" s="56"/>
      <c r="J863" s="56"/>
      <c r="K863" s="996"/>
      <c r="R863" s="1193"/>
      <c r="S863" s="1193"/>
      <c r="T863" s="1193"/>
      <c r="U863" s="1193"/>
      <c r="V863" s="1193"/>
      <c r="W863" s="1193"/>
      <c r="X863" s="1193"/>
      <c r="Y863" s="1193"/>
      <c r="Z863" s="1193"/>
      <c r="AA863" s="1193"/>
      <c r="AB863" s="1193"/>
      <c r="AC863" s="1193"/>
      <c r="AD863" s="1193"/>
      <c r="AE863" s="1193"/>
      <c r="AF863" s="1193"/>
      <c r="AG863" s="1193"/>
      <c r="AH863" s="1193"/>
      <c r="AI863" s="1193"/>
      <c r="AJ863" s="1193"/>
    </row>
    <row r="864" spans="1:36" ht="17.100000000000001" hidden="1" customHeight="1">
      <c r="A864" s="761"/>
      <c r="B864" s="762"/>
      <c r="C864" s="1705"/>
      <c r="D864" s="1703"/>
      <c r="E864" s="75" t="s">
        <v>96</v>
      </c>
      <c r="F864" s="995"/>
      <c r="G864" s="97" t="e">
        <f t="shared" ref="G864:G900" si="259">H864/F864</f>
        <v>#DIV/0!</v>
      </c>
      <c r="H864" s="56"/>
      <c r="I864" s="56"/>
      <c r="J864" s="56"/>
      <c r="K864" s="996"/>
      <c r="R864" s="1193"/>
      <c r="S864" s="1193"/>
      <c r="T864" s="1193"/>
      <c r="U864" s="1193"/>
      <c r="V864" s="1193"/>
      <c r="W864" s="1193"/>
      <c r="X864" s="1193"/>
      <c r="Y864" s="1193"/>
      <c r="Z864" s="1193"/>
      <c r="AA864" s="1193"/>
      <c r="AB864" s="1193"/>
      <c r="AC864" s="1193"/>
      <c r="AD864" s="1193"/>
      <c r="AE864" s="1193"/>
      <c r="AF864" s="1193"/>
      <c r="AG864" s="1193"/>
      <c r="AH864" s="1193"/>
      <c r="AI864" s="1193"/>
      <c r="AJ864" s="1193"/>
    </row>
    <row r="865" spans="1:36" ht="17.100000000000001" hidden="1" customHeight="1">
      <c r="A865" s="761"/>
      <c r="B865" s="762"/>
      <c r="C865" s="1705"/>
      <c r="D865" s="1703"/>
      <c r="E865" s="75" t="s">
        <v>96</v>
      </c>
      <c r="F865" s="995"/>
      <c r="G865" s="97" t="e">
        <f t="shared" si="259"/>
        <v>#DIV/0!</v>
      </c>
      <c r="H865" s="56"/>
      <c r="I865" s="56"/>
      <c r="J865" s="56"/>
      <c r="K865" s="996"/>
      <c r="R865" s="1193"/>
      <c r="S865" s="1193"/>
      <c r="T865" s="1193"/>
      <c r="U865" s="1193"/>
      <c r="V865" s="1193"/>
      <c r="W865" s="1193"/>
      <c r="X865" s="1193"/>
      <c r="Y865" s="1193"/>
      <c r="Z865" s="1193"/>
      <c r="AA865" s="1193"/>
      <c r="AB865" s="1193"/>
      <c r="AC865" s="1193"/>
      <c r="AD865" s="1193"/>
      <c r="AE865" s="1193"/>
      <c r="AF865" s="1193"/>
      <c r="AG865" s="1193"/>
      <c r="AH865" s="1193"/>
      <c r="AI865" s="1193"/>
      <c r="AJ865" s="1193"/>
    </row>
    <row r="866" spans="1:36" ht="17.100000000000001" hidden="1" customHeight="1">
      <c r="A866" s="761"/>
      <c r="B866" s="762"/>
      <c r="C866" s="1705"/>
      <c r="D866" s="1703"/>
      <c r="E866" s="75" t="s">
        <v>96</v>
      </c>
      <c r="F866" s="995"/>
      <c r="G866" s="97" t="e">
        <f t="shared" si="259"/>
        <v>#DIV/0!</v>
      </c>
      <c r="H866" s="56"/>
      <c r="I866" s="56"/>
      <c r="J866" s="56"/>
      <c r="K866" s="996"/>
      <c r="R866" s="1193"/>
      <c r="S866" s="1193"/>
      <c r="T866" s="1193"/>
      <c r="U866" s="1193"/>
      <c r="V866" s="1193"/>
      <c r="W866" s="1193"/>
      <c r="X866" s="1193"/>
      <c r="Y866" s="1193"/>
      <c r="Z866" s="1193"/>
      <c r="AA866" s="1193"/>
      <c r="AB866" s="1193"/>
      <c r="AC866" s="1193"/>
      <c r="AD866" s="1193"/>
      <c r="AE866" s="1193"/>
      <c r="AF866" s="1193"/>
      <c r="AG866" s="1193"/>
      <c r="AH866" s="1193"/>
      <c r="AI866" s="1193"/>
      <c r="AJ866" s="1193"/>
    </row>
    <row r="867" spans="1:36" ht="17.100000000000001" hidden="1" customHeight="1">
      <c r="A867" s="761"/>
      <c r="B867" s="762"/>
      <c r="C867" s="1705"/>
      <c r="D867" s="1703"/>
      <c r="E867" s="75" t="s">
        <v>96</v>
      </c>
      <c r="F867" s="995"/>
      <c r="G867" s="97" t="e">
        <f t="shared" ref="G867:G885" si="260">H867/F867</f>
        <v>#DIV/0!</v>
      </c>
      <c r="H867" s="56"/>
      <c r="I867" s="56"/>
      <c r="J867" s="56"/>
      <c r="K867" s="996"/>
      <c r="R867" s="1193"/>
      <c r="S867" s="1193"/>
      <c r="T867" s="1193"/>
      <c r="U867" s="1193"/>
      <c r="V867" s="1193"/>
      <c r="W867" s="1193"/>
      <c r="X867" s="1193"/>
      <c r="Y867" s="1193"/>
      <c r="Z867" s="1193"/>
      <c r="AA867" s="1193"/>
      <c r="AB867" s="1193"/>
      <c r="AC867" s="1193"/>
      <c r="AD867" s="1193"/>
      <c r="AE867" s="1193"/>
      <c r="AF867" s="1193"/>
      <c r="AG867" s="1193"/>
      <c r="AH867" s="1193"/>
      <c r="AI867" s="1193"/>
      <c r="AJ867" s="1193"/>
    </row>
    <row r="868" spans="1:36" ht="17.100000000000001" hidden="1" customHeight="1">
      <c r="A868" s="761"/>
      <c r="B868" s="762"/>
      <c r="C868" s="1705"/>
      <c r="D868" s="1703"/>
      <c r="E868" s="75" t="s">
        <v>96</v>
      </c>
      <c r="F868" s="995"/>
      <c r="G868" s="97" t="e">
        <f t="shared" si="260"/>
        <v>#DIV/0!</v>
      </c>
      <c r="H868" s="56"/>
      <c r="I868" s="56"/>
      <c r="J868" s="56"/>
      <c r="K868" s="996"/>
      <c r="R868" s="1193"/>
      <c r="S868" s="1193"/>
      <c r="T868" s="1193"/>
      <c r="U868" s="1193"/>
      <c r="V868" s="1193"/>
      <c r="W868" s="1193"/>
      <c r="X868" s="1193"/>
      <c r="Y868" s="1193"/>
      <c r="Z868" s="1193"/>
      <c r="AA868" s="1193"/>
      <c r="AB868" s="1193"/>
      <c r="AC868" s="1193"/>
      <c r="AD868" s="1193"/>
      <c r="AE868" s="1193"/>
      <c r="AF868" s="1193"/>
      <c r="AG868" s="1193"/>
      <c r="AH868" s="1193"/>
      <c r="AI868" s="1193"/>
      <c r="AJ868" s="1193"/>
    </row>
    <row r="869" spans="1:36" ht="17.100000000000001" hidden="1" customHeight="1">
      <c r="A869" s="761"/>
      <c r="B869" s="762"/>
      <c r="C869" s="1705"/>
      <c r="D869" s="1703"/>
      <c r="E869" s="75" t="s">
        <v>96</v>
      </c>
      <c r="F869" s="995"/>
      <c r="G869" s="97" t="e">
        <f t="shared" si="260"/>
        <v>#DIV/0!</v>
      </c>
      <c r="H869" s="56"/>
      <c r="I869" s="56"/>
      <c r="J869" s="56"/>
      <c r="K869" s="996"/>
      <c r="R869" s="1193"/>
      <c r="S869" s="1193"/>
      <c r="T869" s="1193"/>
      <c r="U869" s="1193"/>
      <c r="V869" s="1193"/>
      <c r="W869" s="1193"/>
      <c r="X869" s="1193"/>
      <c r="Y869" s="1193"/>
      <c r="Z869" s="1193"/>
      <c r="AA869" s="1193"/>
      <c r="AB869" s="1193"/>
      <c r="AC869" s="1193"/>
      <c r="AD869" s="1193"/>
      <c r="AE869" s="1193"/>
      <c r="AF869" s="1193"/>
      <c r="AG869" s="1193"/>
      <c r="AH869" s="1193"/>
      <c r="AI869" s="1193"/>
      <c r="AJ869" s="1193"/>
    </row>
    <row r="870" spans="1:36" ht="17.100000000000001" hidden="1" customHeight="1">
      <c r="A870" s="761"/>
      <c r="B870" s="762"/>
      <c r="C870" s="1705"/>
      <c r="D870" s="1703"/>
      <c r="E870" s="75" t="s">
        <v>96</v>
      </c>
      <c r="F870" s="995"/>
      <c r="G870" s="97" t="e">
        <f t="shared" si="260"/>
        <v>#DIV/0!</v>
      </c>
      <c r="H870" s="56"/>
      <c r="I870" s="56"/>
      <c r="J870" s="56"/>
      <c r="K870" s="996"/>
      <c r="R870" s="1193"/>
      <c r="S870" s="1193"/>
      <c r="T870" s="1193"/>
      <c r="U870" s="1193"/>
      <c r="V870" s="1193"/>
      <c r="W870" s="1193"/>
      <c r="X870" s="1193"/>
      <c r="Y870" s="1193"/>
      <c r="Z870" s="1193"/>
      <c r="AA870" s="1193"/>
      <c r="AB870" s="1193"/>
      <c r="AC870" s="1193"/>
      <c r="AD870" s="1193"/>
      <c r="AE870" s="1193"/>
      <c r="AF870" s="1193"/>
      <c r="AG870" s="1193"/>
      <c r="AH870" s="1193"/>
      <c r="AI870" s="1193"/>
      <c r="AJ870" s="1193"/>
    </row>
    <row r="871" spans="1:36" ht="17.100000000000001" hidden="1" customHeight="1">
      <c r="A871" s="761"/>
      <c r="B871" s="762"/>
      <c r="C871" s="1705"/>
      <c r="D871" s="1703"/>
      <c r="E871" s="75" t="s">
        <v>96</v>
      </c>
      <c r="F871" s="995"/>
      <c r="G871" s="97" t="e">
        <f t="shared" si="260"/>
        <v>#DIV/0!</v>
      </c>
      <c r="H871" s="56"/>
      <c r="I871" s="56"/>
      <c r="J871" s="56"/>
      <c r="K871" s="996"/>
      <c r="R871" s="1193"/>
      <c r="S871" s="1193"/>
      <c r="T871" s="1193"/>
      <c r="U871" s="1193"/>
      <c r="V871" s="1193"/>
      <c r="W871" s="1193"/>
      <c r="X871" s="1193"/>
      <c r="Y871" s="1193"/>
      <c r="Z871" s="1193"/>
      <c r="AA871" s="1193"/>
      <c r="AB871" s="1193"/>
      <c r="AC871" s="1193"/>
      <c r="AD871" s="1193"/>
      <c r="AE871" s="1193"/>
      <c r="AF871" s="1193"/>
      <c r="AG871" s="1193"/>
      <c r="AH871" s="1193"/>
      <c r="AI871" s="1193"/>
      <c r="AJ871" s="1193"/>
    </row>
    <row r="872" spans="1:36" ht="17.100000000000001" hidden="1" customHeight="1">
      <c r="A872" s="761"/>
      <c r="B872" s="762"/>
      <c r="C872" s="1705"/>
      <c r="D872" s="1703"/>
      <c r="E872" s="75" t="s">
        <v>96</v>
      </c>
      <c r="F872" s="995"/>
      <c r="G872" s="97" t="e">
        <f t="shared" si="260"/>
        <v>#DIV/0!</v>
      </c>
      <c r="H872" s="56"/>
      <c r="I872" s="56"/>
      <c r="J872" s="56"/>
      <c r="K872" s="996"/>
      <c r="R872" s="1193"/>
      <c r="S872" s="1193"/>
      <c r="T872" s="1193"/>
      <c r="U872" s="1193"/>
      <c r="V872" s="1193"/>
      <c r="W872" s="1193"/>
      <c r="X872" s="1193"/>
      <c r="Y872" s="1193"/>
      <c r="Z872" s="1193"/>
      <c r="AA872" s="1193"/>
      <c r="AB872" s="1193"/>
      <c r="AC872" s="1193"/>
      <c r="AD872" s="1193"/>
      <c r="AE872" s="1193"/>
      <c r="AF872" s="1193"/>
      <c r="AG872" s="1193"/>
      <c r="AH872" s="1193"/>
      <c r="AI872" s="1193"/>
      <c r="AJ872" s="1193"/>
    </row>
    <row r="873" spans="1:36" ht="17.100000000000001" hidden="1" customHeight="1">
      <c r="A873" s="761"/>
      <c r="B873" s="762"/>
      <c r="C873" s="1705"/>
      <c r="D873" s="1703"/>
      <c r="E873" s="75" t="s">
        <v>96</v>
      </c>
      <c r="F873" s="995"/>
      <c r="G873" s="97" t="e">
        <f t="shared" si="260"/>
        <v>#DIV/0!</v>
      </c>
      <c r="H873" s="56"/>
      <c r="I873" s="56"/>
      <c r="J873" s="56"/>
      <c r="K873" s="996"/>
      <c r="R873" s="1193"/>
      <c r="S873" s="1193"/>
      <c r="T873" s="1193"/>
      <c r="U873" s="1193"/>
      <c r="V873" s="1193"/>
      <c r="W873" s="1193"/>
      <c r="X873" s="1193"/>
      <c r="Y873" s="1193"/>
      <c r="Z873" s="1193"/>
      <c r="AA873" s="1193"/>
      <c r="AB873" s="1193"/>
      <c r="AC873" s="1193"/>
      <c r="AD873" s="1193"/>
      <c r="AE873" s="1193"/>
      <c r="AF873" s="1193"/>
      <c r="AG873" s="1193"/>
      <c r="AH873" s="1193"/>
      <c r="AI873" s="1193"/>
      <c r="AJ873" s="1193"/>
    </row>
    <row r="874" spans="1:36" ht="17.100000000000001" hidden="1" customHeight="1">
      <c r="A874" s="761"/>
      <c r="B874" s="762"/>
      <c r="C874" s="1705"/>
      <c r="D874" s="1703"/>
      <c r="E874" s="75" t="s">
        <v>96</v>
      </c>
      <c r="F874" s="995"/>
      <c r="G874" s="97" t="e">
        <f t="shared" si="260"/>
        <v>#DIV/0!</v>
      </c>
      <c r="H874" s="56"/>
      <c r="I874" s="56"/>
      <c r="J874" s="56"/>
      <c r="K874" s="996"/>
      <c r="R874" s="1193"/>
      <c r="S874" s="1193"/>
      <c r="T874" s="1193"/>
      <c r="U874" s="1193"/>
      <c r="V874" s="1193"/>
      <c r="W874" s="1193"/>
      <c r="X874" s="1193"/>
      <c r="Y874" s="1193"/>
      <c r="Z874" s="1193"/>
      <c r="AA874" s="1193"/>
      <c r="AB874" s="1193"/>
      <c r="AC874" s="1193"/>
      <c r="AD874" s="1193"/>
      <c r="AE874" s="1193"/>
      <c r="AF874" s="1193"/>
      <c r="AG874" s="1193"/>
      <c r="AH874" s="1193"/>
      <c r="AI874" s="1193"/>
      <c r="AJ874" s="1193"/>
    </row>
    <row r="875" spans="1:36" ht="17.100000000000001" hidden="1" customHeight="1">
      <c r="A875" s="761"/>
      <c r="B875" s="762"/>
      <c r="C875" s="1705"/>
      <c r="D875" s="1703"/>
      <c r="E875" s="75" t="s">
        <v>96</v>
      </c>
      <c r="F875" s="995"/>
      <c r="G875" s="97" t="e">
        <f t="shared" si="260"/>
        <v>#DIV/0!</v>
      </c>
      <c r="H875" s="56"/>
      <c r="I875" s="56"/>
      <c r="J875" s="56"/>
      <c r="K875" s="996"/>
      <c r="R875" s="1193"/>
      <c r="S875" s="1193"/>
      <c r="T875" s="1193"/>
      <c r="U875" s="1193"/>
      <c r="V875" s="1193"/>
      <c r="W875" s="1193"/>
      <c r="X875" s="1193"/>
      <c r="Y875" s="1193"/>
      <c r="Z875" s="1193"/>
      <c r="AA875" s="1193"/>
      <c r="AB875" s="1193"/>
      <c r="AC875" s="1193"/>
      <c r="AD875" s="1193"/>
      <c r="AE875" s="1193"/>
      <c r="AF875" s="1193"/>
      <c r="AG875" s="1193"/>
      <c r="AH875" s="1193"/>
      <c r="AI875" s="1193"/>
      <c r="AJ875" s="1193"/>
    </row>
    <row r="876" spans="1:36" ht="17.100000000000001" hidden="1" customHeight="1">
      <c r="A876" s="761"/>
      <c r="B876" s="762"/>
      <c r="C876" s="1705"/>
      <c r="D876" s="1703"/>
      <c r="E876" s="75" t="s">
        <v>96</v>
      </c>
      <c r="F876" s="995"/>
      <c r="G876" s="97" t="e">
        <f t="shared" si="260"/>
        <v>#DIV/0!</v>
      </c>
      <c r="H876" s="56"/>
      <c r="I876" s="56"/>
      <c r="J876" s="56"/>
      <c r="K876" s="996"/>
      <c r="R876" s="1193"/>
      <c r="S876" s="1193"/>
      <c r="T876" s="1193"/>
      <c r="U876" s="1193"/>
      <c r="V876" s="1193"/>
      <c r="W876" s="1193"/>
      <c r="X876" s="1193"/>
      <c r="Y876" s="1193"/>
      <c r="Z876" s="1193"/>
      <c r="AA876" s="1193"/>
      <c r="AB876" s="1193"/>
      <c r="AC876" s="1193"/>
      <c r="AD876" s="1193"/>
      <c r="AE876" s="1193"/>
      <c r="AF876" s="1193"/>
      <c r="AG876" s="1193"/>
      <c r="AH876" s="1193"/>
      <c r="AI876" s="1193"/>
      <c r="AJ876" s="1193"/>
    </row>
    <row r="877" spans="1:36" ht="17.100000000000001" hidden="1" customHeight="1">
      <c r="A877" s="761"/>
      <c r="B877" s="762"/>
      <c r="C877" s="1705"/>
      <c r="D877" s="1703"/>
      <c r="E877" s="75" t="s">
        <v>96</v>
      </c>
      <c r="F877" s="995"/>
      <c r="G877" s="97" t="e">
        <f t="shared" si="260"/>
        <v>#DIV/0!</v>
      </c>
      <c r="H877" s="56"/>
      <c r="I877" s="56"/>
      <c r="J877" s="56"/>
      <c r="K877" s="996"/>
      <c r="R877" s="1193"/>
      <c r="S877" s="1193"/>
      <c r="T877" s="1193"/>
      <c r="U877" s="1193"/>
      <c r="V877" s="1193"/>
      <c r="W877" s="1193"/>
      <c r="X877" s="1193"/>
      <c r="Y877" s="1193"/>
      <c r="Z877" s="1193"/>
      <c r="AA877" s="1193"/>
      <c r="AB877" s="1193"/>
      <c r="AC877" s="1193"/>
      <c r="AD877" s="1193"/>
      <c r="AE877" s="1193"/>
      <c r="AF877" s="1193"/>
      <c r="AG877" s="1193"/>
      <c r="AH877" s="1193"/>
      <c r="AI877" s="1193"/>
      <c r="AJ877" s="1193"/>
    </row>
    <row r="878" spans="1:36" ht="17.100000000000001" hidden="1" customHeight="1">
      <c r="A878" s="761"/>
      <c r="B878" s="762"/>
      <c r="C878" s="1705"/>
      <c r="D878" s="1703"/>
      <c r="E878" s="75" t="s">
        <v>96</v>
      </c>
      <c r="F878" s="995"/>
      <c r="G878" s="97" t="e">
        <f t="shared" si="260"/>
        <v>#DIV/0!</v>
      </c>
      <c r="H878" s="56"/>
      <c r="I878" s="56"/>
      <c r="J878" s="56"/>
      <c r="K878" s="996"/>
      <c r="R878" s="1193"/>
      <c r="S878" s="1193"/>
      <c r="T878" s="1193"/>
      <c r="U878" s="1193"/>
      <c r="V878" s="1193"/>
      <c r="W878" s="1193"/>
      <c r="X878" s="1193"/>
      <c r="Y878" s="1193"/>
      <c r="Z878" s="1193"/>
      <c r="AA878" s="1193"/>
      <c r="AB878" s="1193"/>
      <c r="AC878" s="1193"/>
      <c r="AD878" s="1193"/>
      <c r="AE878" s="1193"/>
      <c r="AF878" s="1193"/>
      <c r="AG878" s="1193"/>
      <c r="AH878" s="1193"/>
      <c r="AI878" s="1193"/>
      <c r="AJ878" s="1193"/>
    </row>
    <row r="879" spans="1:36" ht="17.100000000000001" hidden="1" customHeight="1">
      <c r="A879" s="761"/>
      <c r="B879" s="762"/>
      <c r="C879" s="1705"/>
      <c r="D879" s="1703"/>
      <c r="E879" s="75" t="s">
        <v>96</v>
      </c>
      <c r="F879" s="995"/>
      <c r="G879" s="97" t="e">
        <f t="shared" si="260"/>
        <v>#DIV/0!</v>
      </c>
      <c r="H879" s="56"/>
      <c r="I879" s="56"/>
      <c r="J879" s="56"/>
      <c r="K879" s="996"/>
      <c r="R879" s="1193"/>
      <c r="S879" s="1193"/>
      <c r="T879" s="1193"/>
      <c r="U879" s="1193"/>
      <c r="V879" s="1193"/>
      <c r="W879" s="1193"/>
      <c r="X879" s="1193"/>
      <c r="Y879" s="1193"/>
      <c r="Z879" s="1193"/>
      <c r="AA879" s="1193"/>
      <c r="AB879" s="1193"/>
      <c r="AC879" s="1193"/>
      <c r="AD879" s="1193"/>
      <c r="AE879" s="1193"/>
      <c r="AF879" s="1193"/>
      <c r="AG879" s="1193"/>
      <c r="AH879" s="1193"/>
      <c r="AI879" s="1193"/>
      <c r="AJ879" s="1193"/>
    </row>
    <row r="880" spans="1:36" ht="17.100000000000001" hidden="1" customHeight="1">
      <c r="A880" s="761"/>
      <c r="B880" s="762"/>
      <c r="C880" s="1705"/>
      <c r="D880" s="1703"/>
      <c r="E880" s="75" t="s">
        <v>96</v>
      </c>
      <c r="F880" s="995"/>
      <c r="G880" s="97" t="e">
        <f t="shared" si="260"/>
        <v>#DIV/0!</v>
      </c>
      <c r="H880" s="56"/>
      <c r="I880" s="56"/>
      <c r="J880" s="56"/>
      <c r="K880" s="996"/>
      <c r="R880" s="1193"/>
      <c r="S880" s="1193"/>
      <c r="T880" s="1193"/>
      <c r="U880" s="1193"/>
      <c r="V880" s="1193"/>
      <c r="W880" s="1193"/>
      <c r="X880" s="1193"/>
      <c r="Y880" s="1193"/>
      <c r="Z880" s="1193"/>
      <c r="AA880" s="1193"/>
      <c r="AB880" s="1193"/>
      <c r="AC880" s="1193"/>
      <c r="AD880" s="1193"/>
      <c r="AE880" s="1193"/>
      <c r="AF880" s="1193"/>
      <c r="AG880" s="1193"/>
      <c r="AH880" s="1193"/>
      <c r="AI880" s="1193"/>
      <c r="AJ880" s="1193"/>
    </row>
    <row r="881" spans="1:36" ht="17.100000000000001" hidden="1" customHeight="1">
      <c r="A881" s="761"/>
      <c r="B881" s="762"/>
      <c r="C881" s="1705"/>
      <c r="D881" s="1703"/>
      <c r="E881" s="75" t="s">
        <v>96</v>
      </c>
      <c r="F881" s="995"/>
      <c r="G881" s="97" t="e">
        <f t="shared" si="260"/>
        <v>#DIV/0!</v>
      </c>
      <c r="H881" s="56"/>
      <c r="I881" s="56"/>
      <c r="J881" s="56"/>
      <c r="K881" s="996"/>
      <c r="R881" s="1193"/>
      <c r="S881" s="1193"/>
      <c r="T881" s="1193"/>
      <c r="U881" s="1193"/>
      <c r="V881" s="1193"/>
      <c r="W881" s="1193"/>
      <c r="X881" s="1193"/>
      <c r="Y881" s="1193"/>
      <c r="Z881" s="1193"/>
      <c r="AA881" s="1193"/>
      <c r="AB881" s="1193"/>
      <c r="AC881" s="1193"/>
      <c r="AD881" s="1193"/>
      <c r="AE881" s="1193"/>
      <c r="AF881" s="1193"/>
      <c r="AG881" s="1193"/>
      <c r="AH881" s="1193"/>
      <c r="AI881" s="1193"/>
      <c r="AJ881" s="1193"/>
    </row>
    <row r="882" spans="1:36" ht="17.100000000000001" hidden="1" customHeight="1">
      <c r="A882" s="761"/>
      <c r="B882" s="762"/>
      <c r="C882" s="1705"/>
      <c r="D882" s="1703"/>
      <c r="E882" s="75" t="s">
        <v>96</v>
      </c>
      <c r="F882" s="995"/>
      <c r="G882" s="97" t="e">
        <f t="shared" si="260"/>
        <v>#DIV/0!</v>
      </c>
      <c r="H882" s="56"/>
      <c r="I882" s="56"/>
      <c r="J882" s="56"/>
      <c r="K882" s="996"/>
      <c r="R882" s="1193"/>
      <c r="S882" s="1193"/>
      <c r="T882" s="1193"/>
      <c r="U882" s="1193"/>
      <c r="V882" s="1193"/>
      <c r="W882" s="1193"/>
      <c r="X882" s="1193"/>
      <c r="Y882" s="1193"/>
      <c r="Z882" s="1193"/>
      <c r="AA882" s="1193"/>
      <c r="AB882" s="1193"/>
      <c r="AC882" s="1193"/>
      <c r="AD882" s="1193"/>
      <c r="AE882" s="1193"/>
      <c r="AF882" s="1193"/>
      <c r="AG882" s="1193"/>
      <c r="AH882" s="1193"/>
      <c r="AI882" s="1193"/>
      <c r="AJ882" s="1193"/>
    </row>
    <row r="883" spans="1:36" ht="17.100000000000001" hidden="1" customHeight="1">
      <c r="A883" s="761"/>
      <c r="B883" s="762"/>
      <c r="C883" s="1705"/>
      <c r="D883" s="1703"/>
      <c r="E883" s="75" t="s">
        <v>96</v>
      </c>
      <c r="F883" s="995"/>
      <c r="G883" s="97" t="e">
        <f t="shared" si="260"/>
        <v>#DIV/0!</v>
      </c>
      <c r="H883" s="56"/>
      <c r="I883" s="56"/>
      <c r="J883" s="56"/>
      <c r="K883" s="996"/>
      <c r="R883" s="1193"/>
      <c r="S883" s="1193"/>
      <c r="T883" s="1193"/>
      <c r="U883" s="1193"/>
      <c r="V883" s="1193"/>
      <c r="W883" s="1193"/>
      <c r="X883" s="1193"/>
      <c r="Y883" s="1193"/>
      <c r="Z883" s="1193"/>
      <c r="AA883" s="1193"/>
      <c r="AB883" s="1193"/>
      <c r="AC883" s="1193"/>
      <c r="AD883" s="1193"/>
      <c r="AE883" s="1193"/>
      <c r="AF883" s="1193"/>
      <c r="AG883" s="1193"/>
      <c r="AH883" s="1193"/>
      <c r="AI883" s="1193"/>
      <c r="AJ883" s="1193"/>
    </row>
    <row r="884" spans="1:36" ht="17.100000000000001" hidden="1" customHeight="1">
      <c r="A884" s="761"/>
      <c r="B884" s="762"/>
      <c r="C884" s="1705"/>
      <c r="D884" s="1703"/>
      <c r="E884" s="75" t="s">
        <v>96</v>
      </c>
      <c r="F884" s="995"/>
      <c r="G884" s="97" t="e">
        <f t="shared" si="260"/>
        <v>#DIV/0!</v>
      </c>
      <c r="H884" s="56"/>
      <c r="I884" s="56"/>
      <c r="J884" s="56"/>
      <c r="K884" s="996"/>
      <c r="R884" s="1193"/>
      <c r="S884" s="1193"/>
      <c r="T884" s="1193"/>
      <c r="U884" s="1193"/>
      <c r="V884" s="1193"/>
      <c r="W884" s="1193"/>
      <c r="X884" s="1193"/>
      <c r="Y884" s="1193"/>
      <c r="Z884" s="1193"/>
      <c r="AA884" s="1193"/>
      <c r="AB884" s="1193"/>
      <c r="AC884" s="1193"/>
      <c r="AD884" s="1193"/>
      <c r="AE884" s="1193"/>
      <c r="AF884" s="1193"/>
      <c r="AG884" s="1193"/>
      <c r="AH884" s="1193"/>
      <c r="AI884" s="1193"/>
      <c r="AJ884" s="1193"/>
    </row>
    <row r="885" spans="1:36" ht="17.100000000000001" hidden="1" customHeight="1">
      <c r="A885" s="761"/>
      <c r="B885" s="762"/>
      <c r="C885" s="1705"/>
      <c r="D885" s="1703"/>
      <c r="E885" s="75" t="s">
        <v>96</v>
      </c>
      <c r="F885" s="995"/>
      <c r="G885" s="97" t="e">
        <f t="shared" si="260"/>
        <v>#DIV/0!</v>
      </c>
      <c r="H885" s="56"/>
      <c r="I885" s="56"/>
      <c r="J885" s="56"/>
      <c r="K885" s="996"/>
      <c r="R885" s="1193"/>
      <c r="S885" s="1193"/>
      <c r="T885" s="1193"/>
      <c r="U885" s="1193"/>
      <c r="V885" s="1193"/>
      <c r="W885" s="1193"/>
      <c r="X885" s="1193"/>
      <c r="Y885" s="1193"/>
      <c r="Z885" s="1193"/>
      <c r="AA885" s="1193"/>
      <c r="AB885" s="1193"/>
      <c r="AC885" s="1193"/>
      <c r="AD885" s="1193"/>
      <c r="AE885" s="1193"/>
      <c r="AF885" s="1193"/>
      <c r="AG885" s="1193"/>
      <c r="AH885" s="1193"/>
      <c r="AI885" s="1193"/>
      <c r="AJ885" s="1193"/>
    </row>
    <row r="886" spans="1:36" ht="17.100000000000001" hidden="1" customHeight="1">
      <c r="A886" s="761"/>
      <c r="B886" s="762"/>
      <c r="C886" s="1705"/>
      <c r="D886" s="1703"/>
      <c r="E886" s="75" t="s">
        <v>96</v>
      </c>
      <c r="F886" s="995"/>
      <c r="G886" s="97" t="e">
        <f t="shared" si="259"/>
        <v>#DIV/0!</v>
      </c>
      <c r="H886" s="56"/>
      <c r="I886" s="56"/>
      <c r="J886" s="56"/>
      <c r="K886" s="996"/>
      <c r="R886" s="1193"/>
      <c r="S886" s="1193"/>
      <c r="T886" s="1193"/>
      <c r="U886" s="1193"/>
      <c r="V886" s="1193"/>
      <c r="W886" s="1193"/>
      <c r="X886" s="1193"/>
      <c r="Y886" s="1193"/>
      <c r="Z886" s="1193"/>
      <c r="AA886" s="1193"/>
      <c r="AB886" s="1193"/>
      <c r="AC886" s="1193"/>
      <c r="AD886" s="1193"/>
      <c r="AE886" s="1193"/>
      <c r="AF886" s="1193"/>
      <c r="AG886" s="1193"/>
      <c r="AH886" s="1193"/>
      <c r="AI886" s="1193"/>
      <c r="AJ886" s="1193"/>
    </row>
    <row r="887" spans="1:36" ht="17.100000000000001" hidden="1" customHeight="1">
      <c r="A887" s="761"/>
      <c r="B887" s="762"/>
      <c r="C887" s="1705"/>
      <c r="D887" s="1703"/>
      <c r="E887" s="75" t="s">
        <v>96</v>
      </c>
      <c r="F887" s="995"/>
      <c r="G887" s="97" t="e">
        <f t="shared" si="259"/>
        <v>#DIV/0!</v>
      </c>
      <c r="H887" s="56"/>
      <c r="I887" s="56"/>
      <c r="J887" s="56"/>
      <c r="K887" s="996"/>
      <c r="R887" s="1193"/>
      <c r="S887" s="1193"/>
      <c r="T887" s="1193"/>
      <c r="U887" s="1193"/>
      <c r="V887" s="1193"/>
      <c r="W887" s="1193"/>
      <c r="X887" s="1193"/>
      <c r="Y887" s="1193"/>
      <c r="Z887" s="1193"/>
      <c r="AA887" s="1193"/>
      <c r="AB887" s="1193"/>
      <c r="AC887" s="1193"/>
      <c r="AD887" s="1193"/>
      <c r="AE887" s="1193"/>
      <c r="AF887" s="1193"/>
      <c r="AG887" s="1193"/>
      <c r="AH887" s="1193"/>
      <c r="AI887" s="1193"/>
      <c r="AJ887" s="1193"/>
    </row>
    <row r="888" spans="1:36" ht="17.100000000000001" hidden="1" customHeight="1">
      <c r="A888" s="761"/>
      <c r="B888" s="762"/>
      <c r="C888" s="1705"/>
      <c r="D888" s="1703"/>
      <c r="E888" s="75" t="s">
        <v>96</v>
      </c>
      <c r="F888" s="995"/>
      <c r="G888" s="97" t="e">
        <f t="shared" si="259"/>
        <v>#DIV/0!</v>
      </c>
      <c r="H888" s="56"/>
      <c r="I888" s="56"/>
      <c r="J888" s="56"/>
      <c r="K888" s="996"/>
      <c r="R888" s="1193"/>
      <c r="S888" s="1193"/>
      <c r="T888" s="1193"/>
      <c r="U888" s="1193"/>
      <c r="V888" s="1193"/>
      <c r="W888" s="1193"/>
      <c r="X888" s="1193"/>
      <c r="Y888" s="1193"/>
      <c r="Z888" s="1193"/>
      <c r="AA888" s="1193"/>
      <c r="AB888" s="1193"/>
      <c r="AC888" s="1193"/>
      <c r="AD888" s="1193"/>
      <c r="AE888" s="1193"/>
      <c r="AF888" s="1193"/>
      <c r="AG888" s="1193"/>
      <c r="AH888" s="1193"/>
      <c r="AI888" s="1193"/>
      <c r="AJ888" s="1193"/>
    </row>
    <row r="889" spans="1:36" ht="17.100000000000001" hidden="1" customHeight="1">
      <c r="A889" s="761"/>
      <c r="B889" s="762"/>
      <c r="C889" s="1705"/>
      <c r="D889" s="1703"/>
      <c r="E889" s="75" t="s">
        <v>96</v>
      </c>
      <c r="F889" s="995"/>
      <c r="G889" s="97" t="e">
        <f t="shared" si="259"/>
        <v>#DIV/0!</v>
      </c>
      <c r="H889" s="56"/>
      <c r="I889" s="56"/>
      <c r="J889" s="56"/>
      <c r="K889" s="996"/>
      <c r="R889" s="1193"/>
      <c r="S889" s="1193"/>
      <c r="T889" s="1193"/>
      <c r="U889" s="1193"/>
      <c r="V889" s="1193"/>
      <c r="W889" s="1193"/>
      <c r="X889" s="1193"/>
      <c r="Y889" s="1193"/>
      <c r="Z889" s="1193"/>
      <c r="AA889" s="1193"/>
      <c r="AB889" s="1193"/>
      <c r="AC889" s="1193"/>
      <c r="AD889" s="1193"/>
      <c r="AE889" s="1193"/>
      <c r="AF889" s="1193"/>
      <c r="AG889" s="1193"/>
      <c r="AH889" s="1193"/>
      <c r="AI889" s="1193"/>
      <c r="AJ889" s="1193"/>
    </row>
    <row r="890" spans="1:36" ht="17.100000000000001" hidden="1" customHeight="1">
      <c r="A890" s="761"/>
      <c r="B890" s="762"/>
      <c r="C890" s="1705"/>
      <c r="D890" s="1703"/>
      <c r="E890" s="75" t="s">
        <v>96</v>
      </c>
      <c r="F890" s="995"/>
      <c r="G890" s="97" t="e">
        <f t="shared" si="259"/>
        <v>#DIV/0!</v>
      </c>
      <c r="H890" s="56"/>
      <c r="I890" s="56"/>
      <c r="J890" s="56"/>
      <c r="K890" s="996"/>
      <c r="R890" s="1193"/>
      <c r="S890" s="1193"/>
      <c r="T890" s="1193"/>
      <c r="U890" s="1193"/>
      <c r="V890" s="1193"/>
      <c r="W890" s="1193"/>
      <c r="X890" s="1193"/>
      <c r="Y890" s="1193"/>
      <c r="Z890" s="1193"/>
      <c r="AA890" s="1193"/>
      <c r="AB890" s="1193"/>
      <c r="AC890" s="1193"/>
      <c r="AD890" s="1193"/>
      <c r="AE890" s="1193"/>
      <c r="AF890" s="1193"/>
      <c r="AG890" s="1193"/>
      <c r="AH890" s="1193"/>
      <c r="AI890" s="1193"/>
      <c r="AJ890" s="1193"/>
    </row>
    <row r="891" spans="1:36" ht="17.100000000000001" hidden="1" customHeight="1">
      <c r="A891" s="761"/>
      <c r="B891" s="762"/>
      <c r="C891" s="1705"/>
      <c r="D891" s="1703"/>
      <c r="E891" s="75" t="s">
        <v>96</v>
      </c>
      <c r="F891" s="995"/>
      <c r="G891" s="97" t="e">
        <f t="shared" si="259"/>
        <v>#DIV/0!</v>
      </c>
      <c r="H891" s="56"/>
      <c r="I891" s="56"/>
      <c r="J891" s="56"/>
      <c r="K891" s="996"/>
      <c r="R891" s="1193"/>
      <c r="S891" s="1193"/>
      <c r="T891" s="1193"/>
      <c r="U891" s="1193"/>
      <c r="V891" s="1193"/>
      <c r="W891" s="1193"/>
      <c r="X891" s="1193"/>
      <c r="Y891" s="1193"/>
      <c r="Z891" s="1193"/>
      <c r="AA891" s="1193"/>
      <c r="AB891" s="1193"/>
      <c r="AC891" s="1193"/>
      <c r="AD891" s="1193"/>
      <c r="AE891" s="1193"/>
      <c r="AF891" s="1193"/>
      <c r="AG891" s="1193"/>
      <c r="AH891" s="1193"/>
      <c r="AI891" s="1193"/>
      <c r="AJ891" s="1193"/>
    </row>
    <row r="892" spans="1:36" ht="17.100000000000001" hidden="1" customHeight="1">
      <c r="A892" s="761"/>
      <c r="B892" s="762"/>
      <c r="C892" s="1705"/>
      <c r="D892" s="1703"/>
      <c r="E892" s="75" t="s">
        <v>96</v>
      </c>
      <c r="F892" s="995"/>
      <c r="G892" s="97" t="e">
        <f t="shared" si="259"/>
        <v>#DIV/0!</v>
      </c>
      <c r="H892" s="56"/>
      <c r="I892" s="56"/>
      <c r="J892" s="56"/>
      <c r="K892" s="996"/>
      <c r="R892" s="1193"/>
      <c r="S892" s="1193"/>
      <c r="T892" s="1193"/>
      <c r="U892" s="1193"/>
      <c r="V892" s="1193"/>
      <c r="W892" s="1193"/>
      <c r="X892" s="1193"/>
      <c r="Y892" s="1193"/>
      <c r="Z892" s="1193"/>
      <c r="AA892" s="1193"/>
      <c r="AB892" s="1193"/>
      <c r="AC892" s="1193"/>
      <c r="AD892" s="1193"/>
      <c r="AE892" s="1193"/>
      <c r="AF892" s="1193"/>
      <c r="AG892" s="1193"/>
      <c r="AH892" s="1193"/>
      <c r="AI892" s="1193"/>
      <c r="AJ892" s="1193"/>
    </row>
    <row r="893" spans="1:36" ht="17.100000000000001" hidden="1" customHeight="1">
      <c r="A893" s="761"/>
      <c r="B893" s="762"/>
      <c r="C893" s="1705"/>
      <c r="D893" s="1703"/>
      <c r="E893" s="75" t="s">
        <v>96</v>
      </c>
      <c r="F893" s="995"/>
      <c r="G893" s="97" t="e">
        <f t="shared" si="259"/>
        <v>#DIV/0!</v>
      </c>
      <c r="H893" s="56"/>
      <c r="I893" s="56"/>
      <c r="J893" s="56"/>
      <c r="K893" s="996"/>
      <c r="R893" s="1193"/>
      <c r="S893" s="1193"/>
      <c r="T893" s="1193"/>
      <c r="U893" s="1193"/>
      <c r="V893" s="1193"/>
      <c r="W893" s="1193"/>
      <c r="X893" s="1193"/>
      <c r="Y893" s="1193"/>
      <c r="Z893" s="1193"/>
      <c r="AA893" s="1193"/>
      <c r="AB893" s="1193"/>
      <c r="AC893" s="1193"/>
      <c r="AD893" s="1193"/>
      <c r="AE893" s="1193"/>
      <c r="AF893" s="1193"/>
      <c r="AG893" s="1193"/>
      <c r="AH893" s="1193"/>
      <c r="AI893" s="1193"/>
      <c r="AJ893" s="1193"/>
    </row>
    <row r="894" spans="1:36" ht="17.100000000000001" hidden="1" customHeight="1">
      <c r="A894" s="761"/>
      <c r="B894" s="762"/>
      <c r="C894" s="1705"/>
      <c r="D894" s="1703"/>
      <c r="E894" s="75" t="s">
        <v>96</v>
      </c>
      <c r="F894" s="995"/>
      <c r="G894" s="97" t="e">
        <f t="shared" si="259"/>
        <v>#DIV/0!</v>
      </c>
      <c r="H894" s="56"/>
      <c r="I894" s="56"/>
      <c r="J894" s="56"/>
      <c r="K894" s="996"/>
      <c r="R894" s="1193"/>
      <c r="S894" s="1193"/>
      <c r="T894" s="1193"/>
      <c r="U894" s="1193"/>
      <c r="V894" s="1193"/>
      <c r="W894" s="1193"/>
      <c r="X894" s="1193"/>
      <c r="Y894" s="1193"/>
      <c r="Z894" s="1193"/>
      <c r="AA894" s="1193"/>
      <c r="AB894" s="1193"/>
      <c r="AC894" s="1193"/>
      <c r="AD894" s="1193"/>
      <c r="AE894" s="1193"/>
      <c r="AF894" s="1193"/>
      <c r="AG894" s="1193"/>
      <c r="AH894" s="1193"/>
      <c r="AI894" s="1193"/>
      <c r="AJ894" s="1193"/>
    </row>
    <row r="895" spans="1:36" ht="17.100000000000001" hidden="1" customHeight="1">
      <c r="A895" s="761"/>
      <c r="B895" s="762"/>
      <c r="C895" s="1705"/>
      <c r="D895" s="1703"/>
      <c r="E895" s="75" t="s">
        <v>96</v>
      </c>
      <c r="F895" s="995"/>
      <c r="G895" s="97" t="e">
        <f t="shared" si="259"/>
        <v>#DIV/0!</v>
      </c>
      <c r="H895" s="56"/>
      <c r="I895" s="56"/>
      <c r="J895" s="56"/>
      <c r="K895" s="996"/>
      <c r="R895" s="1193"/>
      <c r="S895" s="1193"/>
      <c r="T895" s="1193"/>
      <c r="U895" s="1193"/>
      <c r="V895" s="1193"/>
      <c r="W895" s="1193"/>
      <c r="X895" s="1193"/>
      <c r="Y895" s="1193"/>
      <c r="Z895" s="1193"/>
      <c r="AA895" s="1193"/>
      <c r="AB895" s="1193"/>
      <c r="AC895" s="1193"/>
      <c r="AD895" s="1193"/>
      <c r="AE895" s="1193"/>
      <c r="AF895" s="1193"/>
      <c r="AG895" s="1193"/>
      <c r="AH895" s="1193"/>
      <c r="AI895" s="1193"/>
      <c r="AJ895" s="1193"/>
    </row>
    <row r="896" spans="1:36" ht="17.100000000000001" hidden="1" customHeight="1">
      <c r="A896" s="761"/>
      <c r="B896" s="762"/>
      <c r="C896" s="1705"/>
      <c r="D896" s="1703"/>
      <c r="E896" s="75" t="s">
        <v>96</v>
      </c>
      <c r="F896" s="995"/>
      <c r="G896" s="97" t="e">
        <f t="shared" si="259"/>
        <v>#DIV/0!</v>
      </c>
      <c r="H896" s="56"/>
      <c r="I896" s="56"/>
      <c r="J896" s="56"/>
      <c r="K896" s="996"/>
      <c r="R896" s="1193"/>
      <c r="S896" s="1193"/>
      <c r="T896" s="1193"/>
      <c r="U896" s="1193"/>
      <c r="V896" s="1193"/>
      <c r="W896" s="1193"/>
      <c r="X896" s="1193"/>
      <c r="Y896" s="1193"/>
      <c r="Z896" s="1193"/>
      <c r="AA896" s="1193"/>
      <c r="AB896" s="1193"/>
      <c r="AC896" s="1193"/>
      <c r="AD896" s="1193"/>
      <c r="AE896" s="1193"/>
      <c r="AF896" s="1193"/>
      <c r="AG896" s="1193"/>
      <c r="AH896" s="1193"/>
      <c r="AI896" s="1193"/>
      <c r="AJ896" s="1193"/>
    </row>
    <row r="897" spans="1:36" ht="17.100000000000001" hidden="1" customHeight="1">
      <c r="A897" s="761"/>
      <c r="B897" s="762"/>
      <c r="C897" s="1705"/>
      <c r="D897" s="1703"/>
      <c r="E897" s="75" t="s">
        <v>96</v>
      </c>
      <c r="F897" s="995"/>
      <c r="G897" s="97" t="e">
        <f t="shared" si="259"/>
        <v>#DIV/0!</v>
      </c>
      <c r="H897" s="56"/>
      <c r="I897" s="56"/>
      <c r="J897" s="56"/>
      <c r="K897" s="996"/>
      <c r="R897" s="1193"/>
      <c r="S897" s="1193"/>
      <c r="T897" s="1193"/>
      <c r="U897" s="1193"/>
      <c r="V897" s="1193"/>
      <c r="W897" s="1193"/>
      <c r="X897" s="1193"/>
      <c r="Y897" s="1193"/>
      <c r="Z897" s="1193"/>
      <c r="AA897" s="1193"/>
      <c r="AB897" s="1193"/>
      <c r="AC897" s="1193"/>
      <c r="AD897" s="1193"/>
      <c r="AE897" s="1193"/>
      <c r="AF897" s="1193"/>
      <c r="AG897" s="1193"/>
      <c r="AH897" s="1193"/>
      <c r="AI897" s="1193"/>
      <c r="AJ897" s="1193"/>
    </row>
    <row r="898" spans="1:36" ht="17.100000000000001" hidden="1" customHeight="1">
      <c r="A898" s="761"/>
      <c r="B898" s="762"/>
      <c r="C898" s="1705"/>
      <c r="D898" s="1703"/>
      <c r="E898" s="75" t="s">
        <v>96</v>
      </c>
      <c r="F898" s="995"/>
      <c r="G898" s="97" t="e">
        <f t="shared" si="259"/>
        <v>#DIV/0!</v>
      </c>
      <c r="H898" s="56"/>
      <c r="I898" s="56"/>
      <c r="J898" s="56"/>
      <c r="K898" s="996"/>
      <c r="R898" s="1193"/>
      <c r="S898" s="1193"/>
      <c r="T898" s="1193"/>
      <c r="U898" s="1193"/>
      <c r="V898" s="1193"/>
      <c r="W898" s="1193"/>
      <c r="X898" s="1193"/>
      <c r="Y898" s="1193"/>
      <c r="Z898" s="1193"/>
      <c r="AA898" s="1193"/>
      <c r="AB898" s="1193"/>
      <c r="AC898" s="1193"/>
      <c r="AD898" s="1193"/>
      <c r="AE898" s="1193"/>
      <c r="AF898" s="1193"/>
      <c r="AG898" s="1193"/>
      <c r="AH898" s="1193"/>
      <c r="AI898" s="1193"/>
      <c r="AJ898" s="1193"/>
    </row>
    <row r="899" spans="1:36" ht="17.100000000000001" hidden="1" customHeight="1">
      <c r="A899" s="761"/>
      <c r="B899" s="762"/>
      <c r="C899" s="1705"/>
      <c r="D899" s="1703"/>
      <c r="E899" s="75" t="s">
        <v>96</v>
      </c>
      <c r="F899" s="995"/>
      <c r="G899" s="97" t="e">
        <f t="shared" si="259"/>
        <v>#DIV/0!</v>
      </c>
      <c r="H899" s="56"/>
      <c r="I899" s="56"/>
      <c r="J899" s="56"/>
      <c r="K899" s="996"/>
      <c r="R899" s="1193"/>
      <c r="S899" s="1193"/>
      <c r="T899" s="1193"/>
      <c r="U899" s="1193"/>
      <c r="V899" s="1193"/>
      <c r="W899" s="1193"/>
      <c r="X899" s="1193"/>
      <c r="Y899" s="1193"/>
      <c r="Z899" s="1193"/>
      <c r="AA899" s="1193"/>
      <c r="AB899" s="1193"/>
      <c r="AC899" s="1193"/>
      <c r="AD899" s="1193"/>
      <c r="AE899" s="1193"/>
      <c r="AF899" s="1193"/>
      <c r="AG899" s="1193"/>
      <c r="AH899" s="1193"/>
      <c r="AI899" s="1193"/>
      <c r="AJ899" s="1193"/>
    </row>
    <row r="900" spans="1:36" ht="17.100000000000001" hidden="1" customHeight="1">
      <c r="A900" s="761"/>
      <c r="B900" s="762"/>
      <c r="C900" s="1705"/>
      <c r="D900" s="1703"/>
      <c r="E900" s="75" t="s">
        <v>96</v>
      </c>
      <c r="F900" s="995"/>
      <c r="G900" s="97" t="e">
        <f t="shared" si="259"/>
        <v>#DIV/0!</v>
      </c>
      <c r="H900" s="56"/>
      <c r="I900" s="56"/>
      <c r="J900" s="56"/>
      <c r="K900" s="996"/>
      <c r="R900" s="1193"/>
      <c r="S900" s="1193"/>
      <c r="T900" s="1193"/>
      <c r="U900" s="1193"/>
      <c r="V900" s="1193"/>
      <c r="W900" s="1193"/>
      <c r="X900" s="1193"/>
      <c r="Y900" s="1193"/>
      <c r="Z900" s="1193"/>
      <c r="AA900" s="1193"/>
      <c r="AB900" s="1193"/>
      <c r="AC900" s="1193"/>
      <c r="AD900" s="1193"/>
      <c r="AE900" s="1193"/>
      <c r="AF900" s="1193"/>
      <c r="AG900" s="1193"/>
      <c r="AH900" s="1193"/>
      <c r="AI900" s="1193"/>
      <c r="AJ900" s="1193"/>
    </row>
    <row r="901" spans="1:36" ht="17.100000000000001" hidden="1" customHeight="1">
      <c r="A901" s="761"/>
      <c r="B901" s="762"/>
      <c r="C901" s="1705"/>
      <c r="D901" s="1703"/>
      <c r="E901" s="75" t="s">
        <v>96</v>
      </c>
      <c r="F901" s="995"/>
      <c r="G901" s="97" t="e">
        <f t="shared" si="258"/>
        <v>#DIV/0!</v>
      </c>
      <c r="H901" s="56"/>
      <c r="I901" s="56"/>
      <c r="J901" s="56"/>
      <c r="K901" s="996"/>
      <c r="R901" s="1193"/>
      <c r="S901" s="1193"/>
      <c r="T901" s="1193"/>
      <c r="U901" s="1193"/>
      <c r="V901" s="1193"/>
      <c r="W901" s="1193"/>
      <c r="X901" s="1193"/>
      <c r="Y901" s="1193"/>
      <c r="Z901" s="1193"/>
      <c r="AA901" s="1193"/>
      <c r="AB901" s="1193"/>
      <c r="AC901" s="1193"/>
      <c r="AD901" s="1193"/>
      <c r="AE901" s="1193"/>
      <c r="AF901" s="1193"/>
      <c r="AG901" s="1193"/>
      <c r="AH901" s="1193"/>
      <c r="AI901" s="1193"/>
      <c r="AJ901" s="1193"/>
    </row>
    <row r="902" spans="1:36" ht="17.100000000000001" hidden="1" customHeight="1">
      <c r="A902" s="761"/>
      <c r="B902" s="762"/>
      <c r="C902" s="1705"/>
      <c r="D902" s="1703"/>
      <c r="E902" s="75" t="s">
        <v>96</v>
      </c>
      <c r="F902" s="995"/>
      <c r="G902" s="97" t="e">
        <f t="shared" si="258"/>
        <v>#DIV/0!</v>
      </c>
      <c r="H902" s="56"/>
      <c r="I902" s="56"/>
      <c r="J902" s="56"/>
      <c r="K902" s="996"/>
      <c r="R902" s="1193"/>
      <c r="S902" s="1193"/>
      <c r="T902" s="1193"/>
      <c r="U902" s="1193"/>
      <c r="V902" s="1193"/>
      <c r="W902" s="1193"/>
      <c r="X902" s="1193"/>
      <c r="Y902" s="1193"/>
      <c r="Z902" s="1193"/>
      <c r="AA902" s="1193"/>
      <c r="AB902" s="1193"/>
      <c r="AC902" s="1193"/>
      <c r="AD902" s="1193"/>
      <c r="AE902" s="1193"/>
      <c r="AF902" s="1193"/>
      <c r="AG902" s="1193"/>
      <c r="AH902" s="1193"/>
      <c r="AI902" s="1193"/>
      <c r="AJ902" s="1193"/>
    </row>
    <row r="903" spans="1:36" ht="17.100000000000001" hidden="1" customHeight="1">
      <c r="A903" s="761"/>
      <c r="B903" s="762"/>
      <c r="C903" s="1705"/>
      <c r="D903" s="1703"/>
      <c r="E903" s="75" t="s">
        <v>96</v>
      </c>
      <c r="F903" s="995"/>
      <c r="G903" s="97" t="e">
        <f t="shared" si="258"/>
        <v>#DIV/0!</v>
      </c>
      <c r="H903" s="56"/>
      <c r="I903" s="56"/>
      <c r="J903" s="56"/>
      <c r="K903" s="996"/>
      <c r="R903" s="1193"/>
      <c r="S903" s="1193"/>
      <c r="T903" s="1193"/>
      <c r="U903" s="1193"/>
      <c r="V903" s="1193"/>
      <c r="W903" s="1193"/>
      <c r="X903" s="1193"/>
      <c r="Y903" s="1193"/>
      <c r="Z903" s="1193"/>
      <c r="AA903" s="1193"/>
      <c r="AB903" s="1193"/>
      <c r="AC903" s="1193"/>
      <c r="AD903" s="1193"/>
      <c r="AE903" s="1193"/>
      <c r="AF903" s="1193"/>
      <c r="AG903" s="1193"/>
      <c r="AH903" s="1193"/>
      <c r="AI903" s="1193"/>
      <c r="AJ903" s="1193"/>
    </row>
    <row r="904" spans="1:36" ht="17.100000000000001" hidden="1" customHeight="1">
      <c r="A904" s="761"/>
      <c r="B904" s="762"/>
      <c r="C904" s="1705"/>
      <c r="D904" s="1703"/>
      <c r="E904" s="75" t="s">
        <v>96</v>
      </c>
      <c r="F904" s="995"/>
      <c r="G904" s="97" t="e">
        <f t="shared" si="258"/>
        <v>#DIV/0!</v>
      </c>
      <c r="H904" s="56"/>
      <c r="I904" s="56"/>
      <c r="J904" s="56"/>
      <c r="K904" s="996"/>
      <c r="R904" s="1193"/>
      <c r="S904" s="1193"/>
      <c r="T904" s="1193"/>
      <c r="U904" s="1193"/>
      <c r="V904" s="1193"/>
      <c r="W904" s="1193"/>
      <c r="X904" s="1193"/>
      <c r="Y904" s="1193"/>
      <c r="Z904" s="1193"/>
      <c r="AA904" s="1193"/>
      <c r="AB904" s="1193"/>
      <c r="AC904" s="1193"/>
      <c r="AD904" s="1193"/>
      <c r="AE904" s="1193"/>
      <c r="AF904" s="1193"/>
      <c r="AG904" s="1193"/>
      <c r="AH904" s="1193"/>
      <c r="AI904" s="1193"/>
      <c r="AJ904" s="1193"/>
    </row>
    <row r="905" spans="1:36" ht="17.100000000000001" hidden="1" customHeight="1">
      <c r="A905" s="761"/>
      <c r="B905" s="762"/>
      <c r="C905" s="1705"/>
      <c r="D905" s="1703"/>
      <c r="E905" s="75" t="s">
        <v>96</v>
      </c>
      <c r="F905" s="995"/>
      <c r="G905" s="97" t="e">
        <f t="shared" si="258"/>
        <v>#DIV/0!</v>
      </c>
      <c r="H905" s="56"/>
      <c r="I905" s="56"/>
      <c r="J905" s="56"/>
      <c r="K905" s="996"/>
      <c r="R905" s="1193"/>
      <c r="S905" s="1193"/>
      <c r="T905" s="1193"/>
      <c r="U905" s="1193"/>
      <c r="V905" s="1193"/>
      <c r="W905" s="1193"/>
      <c r="X905" s="1193"/>
      <c r="Y905" s="1193"/>
      <c r="Z905" s="1193"/>
      <c r="AA905" s="1193"/>
      <c r="AB905" s="1193"/>
      <c r="AC905" s="1193"/>
      <c r="AD905" s="1193"/>
      <c r="AE905" s="1193"/>
      <c r="AF905" s="1193"/>
      <c r="AG905" s="1193"/>
      <c r="AH905" s="1193"/>
      <c r="AI905" s="1193"/>
      <c r="AJ905" s="1193"/>
    </row>
    <row r="906" spans="1:36" ht="17.100000000000001" hidden="1" customHeight="1">
      <c r="A906" s="761"/>
      <c r="B906" s="762"/>
      <c r="C906" s="1705"/>
      <c r="D906" s="1703"/>
      <c r="E906" s="75" t="s">
        <v>96</v>
      </c>
      <c r="F906" s="995"/>
      <c r="G906" s="97" t="e">
        <f t="shared" si="258"/>
        <v>#DIV/0!</v>
      </c>
      <c r="H906" s="56"/>
      <c r="I906" s="56"/>
      <c r="J906" s="56"/>
      <c r="K906" s="996"/>
      <c r="R906" s="1193"/>
      <c r="S906" s="1193"/>
      <c r="T906" s="1193"/>
      <c r="U906" s="1193"/>
      <c r="V906" s="1193"/>
      <c r="W906" s="1193"/>
      <c r="X906" s="1193"/>
      <c r="Y906" s="1193"/>
      <c r="Z906" s="1193"/>
      <c r="AA906" s="1193"/>
      <c r="AB906" s="1193"/>
      <c r="AC906" s="1193"/>
      <c r="AD906" s="1193"/>
      <c r="AE906" s="1193"/>
      <c r="AF906" s="1193"/>
      <c r="AG906" s="1193"/>
      <c r="AH906" s="1193"/>
      <c r="AI906" s="1193"/>
      <c r="AJ906" s="1193"/>
    </row>
    <row r="907" spans="1:36" ht="17.100000000000001" hidden="1" customHeight="1">
      <c r="A907" s="761"/>
      <c r="B907" s="762"/>
      <c r="C907" s="1705"/>
      <c r="D907" s="1703"/>
      <c r="E907" s="75" t="s">
        <v>96</v>
      </c>
      <c r="F907" s="995"/>
      <c r="G907" s="97" t="e">
        <f t="shared" si="258"/>
        <v>#DIV/0!</v>
      </c>
      <c r="H907" s="56"/>
      <c r="I907" s="56"/>
      <c r="J907" s="56"/>
      <c r="K907" s="996"/>
      <c r="R907" s="1193"/>
      <c r="S907" s="1193"/>
      <c r="T907" s="1193"/>
      <c r="U907" s="1193"/>
      <c r="V907" s="1193"/>
      <c r="W907" s="1193"/>
      <c r="X907" s="1193"/>
      <c r="Y907" s="1193"/>
      <c r="Z907" s="1193"/>
      <c r="AA907" s="1193"/>
      <c r="AB907" s="1193"/>
      <c r="AC907" s="1193"/>
      <c r="AD907" s="1193"/>
      <c r="AE907" s="1193"/>
      <c r="AF907" s="1193"/>
      <c r="AG907" s="1193"/>
      <c r="AH907" s="1193"/>
      <c r="AI907" s="1193"/>
      <c r="AJ907" s="1193"/>
    </row>
    <row r="908" spans="1:36" ht="17.100000000000001" hidden="1" customHeight="1">
      <c r="A908" s="761"/>
      <c r="B908" s="762"/>
      <c r="C908" s="1705"/>
      <c r="D908" s="1703"/>
      <c r="E908" s="75" t="s">
        <v>96</v>
      </c>
      <c r="F908" s="995"/>
      <c r="G908" s="97" t="e">
        <f t="shared" si="258"/>
        <v>#DIV/0!</v>
      </c>
      <c r="H908" s="56"/>
      <c r="I908" s="56"/>
      <c r="J908" s="56"/>
      <c r="K908" s="996"/>
      <c r="R908" s="1193"/>
      <c r="S908" s="1193"/>
      <c r="T908" s="1193"/>
      <c r="U908" s="1193"/>
      <c r="V908" s="1193"/>
      <c r="W908" s="1193"/>
      <c r="X908" s="1193"/>
      <c r="Y908" s="1193"/>
      <c r="Z908" s="1193"/>
      <c r="AA908" s="1193"/>
      <c r="AB908" s="1193"/>
      <c r="AC908" s="1193"/>
      <c r="AD908" s="1193"/>
      <c r="AE908" s="1193"/>
      <c r="AF908" s="1193"/>
      <c r="AG908" s="1193"/>
      <c r="AH908" s="1193"/>
      <c r="AI908" s="1193"/>
      <c r="AJ908" s="1193"/>
    </row>
    <row r="909" spans="1:36" ht="17.100000000000001" hidden="1" customHeight="1">
      <c r="A909" s="761"/>
      <c r="B909" s="762"/>
      <c r="C909" s="1705"/>
      <c r="D909" s="1703"/>
      <c r="E909" s="75" t="s">
        <v>96</v>
      </c>
      <c r="F909" s="995"/>
      <c r="G909" s="97" t="e">
        <f t="shared" si="258"/>
        <v>#DIV/0!</v>
      </c>
      <c r="H909" s="56"/>
      <c r="I909" s="56"/>
      <c r="J909" s="56"/>
      <c r="K909" s="996"/>
      <c r="R909" s="1193"/>
      <c r="S909" s="1193"/>
      <c r="T909" s="1193"/>
      <c r="U909" s="1193"/>
      <c r="V909" s="1193"/>
      <c r="W909" s="1193"/>
      <c r="X909" s="1193"/>
      <c r="Y909" s="1193"/>
      <c r="Z909" s="1193"/>
      <c r="AA909" s="1193"/>
      <c r="AB909" s="1193"/>
      <c r="AC909" s="1193"/>
      <c r="AD909" s="1193"/>
      <c r="AE909" s="1193"/>
      <c r="AF909" s="1193"/>
      <c r="AG909" s="1193"/>
      <c r="AH909" s="1193"/>
      <c r="AI909" s="1193"/>
      <c r="AJ909" s="1193"/>
    </row>
    <row r="910" spans="1:36" ht="17.100000000000001" customHeight="1">
      <c r="A910" s="31"/>
      <c r="B910" s="2004" t="s">
        <v>837</v>
      </c>
      <c r="C910" s="2005"/>
      <c r="D910" s="2006"/>
      <c r="E910" s="32"/>
      <c r="F910" s="35"/>
      <c r="G910" s="33"/>
      <c r="H910" s="33">
        <f>SUM(H863:H909)</f>
        <v>0</v>
      </c>
      <c r="I910" s="33">
        <f t="shared" ref="I910:J910" si="261">SUM(I863:I909)</f>
        <v>0</v>
      </c>
      <c r="J910" s="33">
        <f t="shared" si="261"/>
        <v>0</v>
      </c>
      <c r="K910" s="996"/>
      <c r="R910" s="1193"/>
      <c r="S910" s="1193"/>
      <c r="T910" s="1193"/>
      <c r="U910" s="1193"/>
      <c r="V910" s="1193"/>
      <c r="W910" s="1193"/>
      <c r="X910" s="1193"/>
      <c r="Y910" s="1193"/>
      <c r="Z910" s="1193"/>
      <c r="AA910" s="1193"/>
      <c r="AB910" s="1193"/>
      <c r="AC910" s="1193"/>
      <c r="AD910" s="1193"/>
      <c r="AE910" s="1193"/>
      <c r="AF910" s="1193"/>
      <c r="AG910" s="1193"/>
      <c r="AH910" s="1193"/>
      <c r="AI910" s="1193"/>
      <c r="AJ910" s="1193"/>
    </row>
    <row r="911" spans="1:36" ht="17.100000000000001" customHeight="1">
      <c r="A911" s="1450" t="s">
        <v>971</v>
      </c>
      <c r="B911" s="741">
        <v>349</v>
      </c>
      <c r="C911" s="2139" t="s">
        <v>969</v>
      </c>
      <c r="D911" s="2140"/>
      <c r="E911" s="99" t="s">
        <v>117</v>
      </c>
      <c r="F911" s="100" t="s">
        <v>117</v>
      </c>
      <c r="G911" s="101" t="s">
        <v>117</v>
      </c>
      <c r="H911" s="101" t="s">
        <v>117</v>
      </c>
      <c r="I911" s="101" t="s">
        <v>117</v>
      </c>
      <c r="J911" s="101" t="s">
        <v>117</v>
      </c>
      <c r="K911" s="996"/>
      <c r="R911" s="1193"/>
      <c r="S911" s="1193"/>
      <c r="T911" s="1193"/>
      <c r="U911" s="1193"/>
      <c r="V911" s="1193"/>
      <c r="W911" s="1193"/>
      <c r="X911" s="1193"/>
      <c r="Y911" s="1193"/>
      <c r="Z911" s="1193"/>
      <c r="AA911" s="1193"/>
      <c r="AB911" s="1193"/>
      <c r="AC911" s="1193"/>
      <c r="AD911" s="1193"/>
      <c r="AE911" s="1193"/>
      <c r="AF911" s="1193"/>
      <c r="AG911" s="1193"/>
      <c r="AH911" s="1193"/>
      <c r="AI911" s="1193"/>
      <c r="AJ911" s="1193"/>
    </row>
    <row r="912" spans="1:36" ht="17.100000000000001" customHeight="1">
      <c r="A912" s="761"/>
      <c r="B912" s="762"/>
      <c r="C912" s="1705"/>
      <c r="D912" s="1703"/>
      <c r="E912" s="75" t="s">
        <v>96</v>
      </c>
      <c r="F912" s="60"/>
      <c r="G912" s="97" t="e">
        <f t="shared" ref="G912" si="262">H912/F912</f>
        <v>#DIV/0!</v>
      </c>
      <c r="H912" s="784"/>
      <c r="I912" s="784"/>
      <c r="J912" s="784"/>
      <c r="K912" s="996"/>
      <c r="R912" s="1193"/>
      <c r="S912" s="1193"/>
      <c r="T912" s="1193"/>
      <c r="U912" s="1193"/>
      <c r="V912" s="1193"/>
      <c r="W912" s="1193"/>
      <c r="X912" s="1193"/>
      <c r="Y912" s="1193"/>
      <c r="Z912" s="1193"/>
      <c r="AA912" s="1193"/>
      <c r="AB912" s="1193"/>
      <c r="AC912" s="1193"/>
      <c r="AD912" s="1193"/>
      <c r="AE912" s="1193"/>
      <c r="AF912" s="1193"/>
      <c r="AG912" s="1193"/>
      <c r="AH912" s="1193"/>
      <c r="AI912" s="1193"/>
      <c r="AJ912" s="1193"/>
    </row>
    <row r="913" spans="1:36" ht="17.100000000000001" hidden="1" customHeight="1">
      <c r="A913" s="761"/>
      <c r="B913" s="762"/>
      <c r="C913" s="1705"/>
      <c r="D913" s="1703"/>
      <c r="E913" s="75" t="s">
        <v>96</v>
      </c>
      <c r="F913" s="60"/>
      <c r="G913" s="97" t="e">
        <f t="shared" ref="G913:G918" si="263">H913/F913</f>
        <v>#DIV/0!</v>
      </c>
      <c r="H913" s="784"/>
      <c r="I913" s="784"/>
      <c r="J913" s="784"/>
      <c r="K913" s="996"/>
      <c r="R913" s="1193"/>
      <c r="S913" s="1193"/>
      <c r="T913" s="1193"/>
      <c r="U913" s="1193"/>
      <c r="V913" s="1193"/>
      <c r="W913" s="1193"/>
      <c r="X913" s="1193"/>
      <c r="Y913" s="1193"/>
      <c r="Z913" s="1193"/>
      <c r="AA913" s="1193"/>
      <c r="AB913" s="1193"/>
      <c r="AC913" s="1193"/>
      <c r="AD913" s="1193"/>
      <c r="AE913" s="1193"/>
      <c r="AF913" s="1193"/>
      <c r="AG913" s="1193"/>
      <c r="AH913" s="1193"/>
      <c r="AI913" s="1193"/>
      <c r="AJ913" s="1193"/>
    </row>
    <row r="914" spans="1:36" ht="17.100000000000001" hidden="1" customHeight="1">
      <c r="A914" s="761"/>
      <c r="B914" s="762"/>
      <c r="C914" s="1705"/>
      <c r="D914" s="1703"/>
      <c r="E914" s="75" t="s">
        <v>96</v>
      </c>
      <c r="F914" s="60"/>
      <c r="G914" s="97" t="e">
        <f t="shared" si="263"/>
        <v>#DIV/0!</v>
      </c>
      <c r="H914" s="784"/>
      <c r="I914" s="784"/>
      <c r="J914" s="784"/>
      <c r="K914" s="996"/>
      <c r="R914" s="1193"/>
      <c r="S914" s="1193"/>
      <c r="T914" s="1193"/>
      <c r="U914" s="1193"/>
      <c r="V914" s="1193"/>
      <c r="W914" s="1193"/>
      <c r="X914" s="1193"/>
      <c r="Y914" s="1193"/>
      <c r="Z914" s="1193"/>
      <c r="AA914" s="1193"/>
      <c r="AB914" s="1193"/>
      <c r="AC914" s="1193"/>
      <c r="AD914" s="1193"/>
      <c r="AE914" s="1193"/>
      <c r="AF914" s="1193"/>
      <c r="AG914" s="1193"/>
      <c r="AH914" s="1193"/>
      <c r="AI914" s="1193"/>
      <c r="AJ914" s="1193"/>
    </row>
    <row r="915" spans="1:36" ht="17.100000000000001" hidden="1" customHeight="1">
      <c r="A915" s="761"/>
      <c r="B915" s="762"/>
      <c r="C915" s="1705"/>
      <c r="D915" s="1703"/>
      <c r="E915" s="75" t="s">
        <v>96</v>
      </c>
      <c r="F915" s="60"/>
      <c r="G915" s="97" t="e">
        <f t="shared" si="263"/>
        <v>#DIV/0!</v>
      </c>
      <c r="H915" s="784"/>
      <c r="I915" s="784"/>
      <c r="J915" s="784"/>
      <c r="K915" s="996"/>
      <c r="R915" s="1193"/>
      <c r="S915" s="1193"/>
      <c r="T915" s="1193"/>
      <c r="U915" s="1193"/>
      <c r="V915" s="1193"/>
      <c r="W915" s="1193"/>
      <c r="X915" s="1193"/>
      <c r="Y915" s="1193"/>
      <c r="Z915" s="1193"/>
      <c r="AA915" s="1193"/>
      <c r="AB915" s="1193"/>
      <c r="AC915" s="1193"/>
      <c r="AD915" s="1193"/>
      <c r="AE915" s="1193"/>
      <c r="AF915" s="1193"/>
      <c r="AG915" s="1193"/>
      <c r="AH915" s="1193"/>
      <c r="AI915" s="1193"/>
      <c r="AJ915" s="1193"/>
    </row>
    <row r="916" spans="1:36" ht="17.100000000000001" hidden="1" customHeight="1">
      <c r="A916" s="761"/>
      <c r="B916" s="762"/>
      <c r="C916" s="1705"/>
      <c r="D916" s="1703"/>
      <c r="E916" s="75" t="s">
        <v>96</v>
      </c>
      <c r="F916" s="60"/>
      <c r="G916" s="97" t="e">
        <f t="shared" si="263"/>
        <v>#DIV/0!</v>
      </c>
      <c r="H916" s="784"/>
      <c r="I916" s="784"/>
      <c r="J916" s="784"/>
      <c r="K916" s="996"/>
      <c r="R916" s="1193"/>
      <c r="S916" s="1193"/>
      <c r="T916" s="1193"/>
      <c r="U916" s="1193"/>
      <c r="V916" s="1193"/>
      <c r="W916" s="1193"/>
      <c r="X916" s="1193"/>
      <c r="Y916" s="1193"/>
      <c r="Z916" s="1193"/>
      <c r="AA916" s="1193"/>
      <c r="AB916" s="1193"/>
      <c r="AC916" s="1193"/>
      <c r="AD916" s="1193"/>
      <c r="AE916" s="1193"/>
      <c r="AF916" s="1193"/>
      <c r="AG916" s="1193"/>
      <c r="AH916" s="1193"/>
      <c r="AI916" s="1193"/>
      <c r="AJ916" s="1193"/>
    </row>
    <row r="917" spans="1:36" ht="17.100000000000001" hidden="1" customHeight="1">
      <c r="A917" s="761"/>
      <c r="B917" s="762"/>
      <c r="C917" s="1705"/>
      <c r="D917" s="1703"/>
      <c r="E917" s="75" t="s">
        <v>96</v>
      </c>
      <c r="F917" s="60"/>
      <c r="G917" s="97" t="e">
        <f t="shared" si="263"/>
        <v>#DIV/0!</v>
      </c>
      <c r="H917" s="784"/>
      <c r="I917" s="784"/>
      <c r="J917" s="784"/>
      <c r="K917" s="996"/>
      <c r="R917" s="1193"/>
      <c r="S917" s="1193"/>
      <c r="T917" s="1193"/>
      <c r="U917" s="1193"/>
      <c r="V917" s="1193"/>
      <c r="W917" s="1193"/>
      <c r="X917" s="1193"/>
      <c r="Y917" s="1193"/>
      <c r="Z917" s="1193"/>
      <c r="AA917" s="1193"/>
      <c r="AB917" s="1193"/>
      <c r="AC917" s="1193"/>
      <c r="AD917" s="1193"/>
      <c r="AE917" s="1193"/>
      <c r="AF917" s="1193"/>
      <c r="AG917" s="1193"/>
      <c r="AH917" s="1193"/>
      <c r="AI917" s="1193"/>
      <c r="AJ917" s="1193"/>
    </row>
    <row r="918" spans="1:36" ht="17.100000000000001" hidden="1" customHeight="1">
      <c r="A918" s="761"/>
      <c r="B918" s="762"/>
      <c r="C918" s="1705"/>
      <c r="D918" s="1703"/>
      <c r="E918" s="75" t="s">
        <v>96</v>
      </c>
      <c r="F918" s="60"/>
      <c r="G918" s="97" t="e">
        <f t="shared" si="263"/>
        <v>#DIV/0!</v>
      </c>
      <c r="H918" s="784"/>
      <c r="I918" s="784"/>
      <c r="J918" s="784"/>
      <c r="K918" s="996"/>
      <c r="R918" s="1193"/>
      <c r="S918" s="1193"/>
      <c r="T918" s="1193"/>
      <c r="U918" s="1193"/>
      <c r="V918" s="1193"/>
      <c r="W918" s="1193"/>
      <c r="X918" s="1193"/>
      <c r="Y918" s="1193"/>
      <c r="Z918" s="1193"/>
      <c r="AA918" s="1193"/>
      <c r="AB918" s="1193"/>
      <c r="AC918" s="1193"/>
      <c r="AD918" s="1193"/>
      <c r="AE918" s="1193"/>
      <c r="AF918" s="1193"/>
      <c r="AG918" s="1193"/>
      <c r="AH918" s="1193"/>
      <c r="AI918" s="1193"/>
      <c r="AJ918" s="1193"/>
    </row>
    <row r="919" spans="1:36" ht="17.100000000000001" customHeight="1">
      <c r="A919" s="31"/>
      <c r="B919" s="2004" t="s">
        <v>970</v>
      </c>
      <c r="C919" s="2005"/>
      <c r="D919" s="2006"/>
      <c r="E919" s="32"/>
      <c r="F919" s="35"/>
      <c r="G919" s="33"/>
      <c r="H919" s="33">
        <f>SUM(H912:H918)</f>
        <v>0</v>
      </c>
      <c r="I919" s="33">
        <f t="shared" ref="I919:J919" si="264">SUM(I912:I918)</f>
        <v>0</v>
      </c>
      <c r="J919" s="33">
        <f t="shared" si="264"/>
        <v>0</v>
      </c>
      <c r="K919" s="996"/>
      <c r="R919" s="1193"/>
      <c r="S919" s="1193"/>
      <c r="T919" s="1193"/>
      <c r="U919" s="1193"/>
      <c r="V919" s="1193"/>
      <c r="W919" s="1193"/>
      <c r="X919" s="1193"/>
      <c r="Y919" s="1193"/>
      <c r="Z919" s="1193"/>
      <c r="AA919" s="1193"/>
      <c r="AB919" s="1193"/>
      <c r="AC919" s="1193"/>
      <c r="AD919" s="1193"/>
      <c r="AE919" s="1193"/>
      <c r="AF919" s="1193"/>
      <c r="AG919" s="1193"/>
      <c r="AH919" s="1193"/>
      <c r="AI919" s="1193"/>
      <c r="AJ919" s="1193"/>
    </row>
    <row r="920" spans="1:36" ht="17.100000000000001" customHeight="1">
      <c r="A920" s="743">
        <v>6</v>
      </c>
      <c r="B920" s="618">
        <v>341</v>
      </c>
      <c r="C920" s="1975" t="s">
        <v>160</v>
      </c>
      <c r="D920" s="1976"/>
      <c r="E920" s="741" t="s">
        <v>117</v>
      </c>
      <c r="F920" s="303" t="s">
        <v>117</v>
      </c>
      <c r="G920" s="742" t="s">
        <v>117</v>
      </c>
      <c r="H920" s="742" t="s">
        <v>117</v>
      </c>
      <c r="I920" s="742" t="s">
        <v>117</v>
      </c>
      <c r="J920" s="742" t="s">
        <v>117</v>
      </c>
    </row>
    <row r="921" spans="1:36" ht="18" customHeight="1" thickBot="1">
      <c r="A921" s="750"/>
      <c r="B921" s="760"/>
      <c r="C921" s="2166" t="s">
        <v>160</v>
      </c>
      <c r="D921" s="2167"/>
      <c r="E921" s="746" t="s">
        <v>93</v>
      </c>
      <c r="F921" s="751">
        <f>F930</f>
        <v>265</v>
      </c>
      <c r="G921" s="752">
        <f>H921/F921</f>
        <v>0</v>
      </c>
      <c r="H921" s="753"/>
      <c r="I921" s="753"/>
      <c r="J921" s="753"/>
      <c r="R921" s="792"/>
      <c r="S921" s="792"/>
      <c r="T921" s="792"/>
      <c r="U921" s="792"/>
      <c r="V921" s="792"/>
      <c r="W921" s="792"/>
      <c r="X921" s="792"/>
      <c r="Y921" s="792"/>
      <c r="Z921" s="792"/>
      <c r="AA921" s="792"/>
      <c r="AB921" s="792"/>
      <c r="AC921" s="792"/>
      <c r="AD921" s="792"/>
      <c r="AE921" s="792"/>
      <c r="AF921" s="792"/>
      <c r="AG921" s="792"/>
      <c r="AH921" s="792"/>
      <c r="AI921" s="792">
        <f t="shared" ref="AI921" si="265">SUM(T921:AH921)</f>
        <v>0</v>
      </c>
      <c r="AJ921" s="792">
        <f t="shared" ref="AJ921" si="266">H921-AI921</f>
        <v>0</v>
      </c>
    </row>
    <row r="922" spans="1:36" ht="17.100000000000001" hidden="1" customHeight="1">
      <c r="A922" s="761"/>
      <c r="B922" s="762"/>
      <c r="C922" s="1705"/>
      <c r="D922" s="1703"/>
      <c r="E922" s="75" t="s">
        <v>96</v>
      </c>
      <c r="F922" s="995"/>
      <c r="G922" s="124" t="e">
        <f t="shared" ref="G922:G923" si="267">H922/F922</f>
        <v>#DIV/0!</v>
      </c>
      <c r="H922" s="56"/>
      <c r="I922" s="56"/>
      <c r="J922" s="56"/>
      <c r="R922" s="792"/>
      <c r="S922" s="792"/>
      <c r="T922" s="792"/>
      <c r="U922" s="792"/>
      <c r="V922" s="792"/>
      <c r="W922" s="792"/>
      <c r="X922" s="792"/>
      <c r="Y922" s="792"/>
      <c r="Z922" s="792"/>
      <c r="AA922" s="792"/>
      <c r="AB922" s="792"/>
      <c r="AC922" s="792"/>
      <c r="AD922" s="792"/>
      <c r="AE922" s="792"/>
      <c r="AF922" s="792"/>
      <c r="AG922" s="792"/>
      <c r="AH922" s="792"/>
      <c r="AI922" s="792">
        <f t="shared" ref="AI922:AI927" si="268">SUM(T922:AH922)</f>
        <v>0</v>
      </c>
      <c r="AJ922" s="792">
        <f t="shared" ref="AJ922:AJ927" si="269">H922-AI922</f>
        <v>0</v>
      </c>
    </row>
    <row r="923" spans="1:36" ht="17.100000000000001" hidden="1" customHeight="1">
      <c r="A923" s="761"/>
      <c r="B923" s="762"/>
      <c r="C923" s="1705"/>
      <c r="D923" s="1703"/>
      <c r="E923" s="75" t="s">
        <v>96</v>
      </c>
      <c r="F923" s="995"/>
      <c r="G923" s="97" t="e">
        <f t="shared" si="267"/>
        <v>#DIV/0!</v>
      </c>
      <c r="H923" s="56"/>
      <c r="I923" s="56"/>
      <c r="J923" s="56"/>
      <c r="R923" s="792"/>
      <c r="S923" s="792"/>
      <c r="T923" s="792"/>
      <c r="U923" s="792"/>
      <c r="V923" s="792"/>
      <c r="W923" s="792"/>
      <c r="X923" s="792"/>
      <c r="Y923" s="792"/>
      <c r="Z923" s="792"/>
      <c r="AA923" s="792"/>
      <c r="AB923" s="792"/>
      <c r="AC923" s="792"/>
      <c r="AD923" s="792"/>
      <c r="AE923" s="792"/>
      <c r="AF923" s="792"/>
      <c r="AG923" s="792"/>
      <c r="AH923" s="792"/>
      <c r="AI923" s="792">
        <f t="shared" si="268"/>
        <v>0</v>
      </c>
      <c r="AJ923" s="792">
        <f t="shared" si="269"/>
        <v>0</v>
      </c>
    </row>
    <row r="924" spans="1:36" ht="17.100000000000001" hidden="1" customHeight="1">
      <c r="A924" s="761"/>
      <c r="B924" s="762"/>
      <c r="C924" s="1705"/>
      <c r="D924" s="1703"/>
      <c r="E924" s="75" t="s">
        <v>96</v>
      </c>
      <c r="F924" s="995"/>
      <c r="G924" s="97" t="e">
        <f t="shared" ref="G924:G927" si="270">H924/F924</f>
        <v>#DIV/0!</v>
      </c>
      <c r="H924" s="56"/>
      <c r="I924" s="56"/>
      <c r="J924" s="56"/>
      <c r="R924" s="792"/>
      <c r="S924" s="792"/>
      <c r="T924" s="792"/>
      <c r="U924" s="792"/>
      <c r="V924" s="792"/>
      <c r="W924" s="792"/>
      <c r="X924" s="792"/>
      <c r="Y924" s="792"/>
      <c r="Z924" s="792"/>
      <c r="AA924" s="792"/>
      <c r="AB924" s="792"/>
      <c r="AC924" s="792"/>
      <c r="AD924" s="792"/>
      <c r="AE924" s="792"/>
      <c r="AF924" s="792"/>
      <c r="AG924" s="792"/>
      <c r="AH924" s="792"/>
      <c r="AI924" s="792">
        <f t="shared" si="268"/>
        <v>0</v>
      </c>
      <c r="AJ924" s="792">
        <f t="shared" si="269"/>
        <v>0</v>
      </c>
    </row>
    <row r="925" spans="1:36" ht="17.100000000000001" hidden="1" customHeight="1">
      <c r="A925" s="761"/>
      <c r="B925" s="762"/>
      <c r="C925" s="1705"/>
      <c r="D925" s="1703"/>
      <c r="E925" s="75" t="s">
        <v>96</v>
      </c>
      <c r="F925" s="995"/>
      <c r="G925" s="97" t="e">
        <f t="shared" si="270"/>
        <v>#DIV/0!</v>
      </c>
      <c r="H925" s="56"/>
      <c r="I925" s="56"/>
      <c r="J925" s="56"/>
      <c r="R925" s="792"/>
      <c r="S925" s="792"/>
      <c r="T925" s="792"/>
      <c r="U925" s="792"/>
      <c r="V925" s="792"/>
      <c r="W925" s="792"/>
      <c r="X925" s="792"/>
      <c r="Y925" s="792"/>
      <c r="Z925" s="792"/>
      <c r="AA925" s="792"/>
      <c r="AB925" s="792"/>
      <c r="AC925" s="792"/>
      <c r="AD925" s="792"/>
      <c r="AE925" s="792"/>
      <c r="AF925" s="792"/>
      <c r="AG925" s="792"/>
      <c r="AH925" s="792"/>
      <c r="AI925" s="792">
        <f t="shared" si="268"/>
        <v>0</v>
      </c>
      <c r="AJ925" s="792">
        <f t="shared" si="269"/>
        <v>0</v>
      </c>
    </row>
    <row r="926" spans="1:36" ht="17.100000000000001" hidden="1" customHeight="1">
      <c r="A926" s="761"/>
      <c r="B926" s="762"/>
      <c r="C926" s="1705"/>
      <c r="D926" s="1703"/>
      <c r="E926" s="75" t="s">
        <v>96</v>
      </c>
      <c r="F926" s="995"/>
      <c r="G926" s="97" t="e">
        <f t="shared" si="270"/>
        <v>#DIV/0!</v>
      </c>
      <c r="H926" s="56"/>
      <c r="I926" s="56"/>
      <c r="J926" s="56"/>
      <c r="R926" s="792"/>
      <c r="S926" s="792"/>
      <c r="T926" s="792"/>
      <c r="U926" s="792"/>
      <c r="V926" s="792"/>
      <c r="W926" s="792"/>
      <c r="X926" s="792"/>
      <c r="Y926" s="792"/>
      <c r="Z926" s="792"/>
      <c r="AA926" s="792"/>
      <c r="AB926" s="792"/>
      <c r="AC926" s="792"/>
      <c r="AD926" s="792"/>
      <c r="AE926" s="792"/>
      <c r="AF926" s="792"/>
      <c r="AG926" s="792"/>
      <c r="AH926" s="792"/>
      <c r="AI926" s="792">
        <f t="shared" si="268"/>
        <v>0</v>
      </c>
      <c r="AJ926" s="792">
        <f t="shared" si="269"/>
        <v>0</v>
      </c>
    </row>
    <row r="927" spans="1:36" ht="17.100000000000001" hidden="1" customHeight="1" thickBot="1">
      <c r="A927" s="761"/>
      <c r="B927" s="762"/>
      <c r="C927" s="1705"/>
      <c r="D927" s="1703"/>
      <c r="E927" s="75" t="s">
        <v>96</v>
      </c>
      <c r="F927" s="995"/>
      <c r="G927" s="97" t="e">
        <f t="shared" si="270"/>
        <v>#DIV/0!</v>
      </c>
      <c r="H927" s="56"/>
      <c r="I927" s="56"/>
      <c r="J927" s="56"/>
      <c r="R927" s="792"/>
      <c r="S927" s="792"/>
      <c r="T927" s="792"/>
      <c r="U927" s="792"/>
      <c r="V927" s="792"/>
      <c r="W927" s="792"/>
      <c r="X927" s="792"/>
      <c r="Y927" s="792"/>
      <c r="Z927" s="792"/>
      <c r="AA927" s="792"/>
      <c r="AB927" s="792"/>
      <c r="AC927" s="792"/>
      <c r="AD927" s="792"/>
      <c r="AE927" s="792"/>
      <c r="AF927" s="792"/>
      <c r="AG927" s="792"/>
      <c r="AH927" s="792"/>
      <c r="AI927" s="792">
        <f t="shared" si="268"/>
        <v>0</v>
      </c>
      <c r="AJ927" s="792">
        <f t="shared" si="269"/>
        <v>0</v>
      </c>
    </row>
    <row r="928" spans="1:36" ht="17.100000000000001" customHeight="1" thickBot="1">
      <c r="A928" s="138"/>
      <c r="B928" s="1706" t="s">
        <v>615</v>
      </c>
      <c r="C928" s="1707"/>
      <c r="D928" s="1708"/>
      <c r="E928" s="736"/>
      <c r="F928" s="250"/>
      <c r="G928" s="142"/>
      <c r="H928" s="142">
        <f>SUM(H921:H927)</f>
        <v>0</v>
      </c>
      <c r="I928" s="142">
        <f t="shared" ref="I928:J928" si="271">SUM(I921:I927)</f>
        <v>0</v>
      </c>
      <c r="J928" s="142">
        <f t="shared" si="271"/>
        <v>0</v>
      </c>
      <c r="R928" s="822" t="s">
        <v>667</v>
      </c>
      <c r="S928" s="798"/>
      <c r="T928" s="798">
        <f>SUM(T921:T927)</f>
        <v>0</v>
      </c>
      <c r="U928" s="798">
        <f t="shared" ref="U928:AH928" si="272">SUM(U921:U927)</f>
        <v>0</v>
      </c>
      <c r="V928" s="798">
        <f t="shared" si="272"/>
        <v>0</v>
      </c>
      <c r="W928" s="798">
        <f t="shared" si="272"/>
        <v>0</v>
      </c>
      <c r="X928" s="798">
        <f t="shared" si="272"/>
        <v>0</v>
      </c>
      <c r="Y928" s="798">
        <f t="shared" si="272"/>
        <v>0</v>
      </c>
      <c r="Z928" s="798">
        <f t="shared" si="272"/>
        <v>0</v>
      </c>
      <c r="AA928" s="798">
        <f t="shared" si="272"/>
        <v>0</v>
      </c>
      <c r="AB928" s="798">
        <f t="shared" si="272"/>
        <v>0</v>
      </c>
      <c r="AC928" s="798">
        <f t="shared" si="272"/>
        <v>0</v>
      </c>
      <c r="AD928" s="798">
        <f t="shared" si="272"/>
        <v>0</v>
      </c>
      <c r="AE928" s="798">
        <f t="shared" si="272"/>
        <v>0</v>
      </c>
      <c r="AF928" s="798">
        <f t="shared" si="272"/>
        <v>0</v>
      </c>
      <c r="AG928" s="798">
        <f t="shared" si="272"/>
        <v>0</v>
      </c>
      <c r="AH928" s="798">
        <f t="shared" si="272"/>
        <v>0</v>
      </c>
      <c r="AI928" s="798">
        <f>SUM(T928:AH928)</f>
        <v>0</v>
      </c>
      <c r="AJ928" s="814">
        <f>H928-AI928</f>
        <v>0</v>
      </c>
    </row>
    <row r="929" spans="1:36" ht="17.100000000000001" customHeight="1">
      <c r="A929" s="1265">
        <v>7</v>
      </c>
      <c r="B929" s="1266">
        <v>342</v>
      </c>
      <c r="C929" s="2019" t="s">
        <v>613</v>
      </c>
      <c r="D929" s="2020"/>
      <c r="E929" s="1264" t="s">
        <v>117</v>
      </c>
      <c r="F929" s="1267" t="s">
        <v>117</v>
      </c>
      <c r="G929" s="360" t="s">
        <v>117</v>
      </c>
      <c r="H929" s="360" t="s">
        <v>117</v>
      </c>
      <c r="I929" s="360" t="s">
        <v>117</v>
      </c>
      <c r="J929" s="360" t="s">
        <v>117</v>
      </c>
      <c r="K929" s="1098"/>
      <c r="L929" s="1098"/>
    </row>
    <row r="930" spans="1:36" ht="18" customHeight="1">
      <c r="A930" s="750"/>
      <c r="B930" s="745"/>
      <c r="C930" s="2161" t="s">
        <v>161</v>
      </c>
      <c r="D930" s="2162"/>
      <c r="E930" s="749" t="s">
        <v>93</v>
      </c>
      <c r="F930" s="754">
        <v>265</v>
      </c>
      <c r="G930" s="755">
        <v>211.12</v>
      </c>
      <c r="H930" s="755">
        <v>4857782</v>
      </c>
      <c r="I930" s="755">
        <f>4857782-2683100</f>
        <v>2174682</v>
      </c>
      <c r="J930" s="755">
        <v>4857782</v>
      </c>
      <c r="K930" s="344" t="s">
        <v>940</v>
      </c>
      <c r="L930" s="1388" t="s">
        <v>939</v>
      </c>
      <c r="M930" s="1389"/>
      <c r="N930" s="1390"/>
      <c r="O930" s="306"/>
      <c r="P930" s="306"/>
      <c r="Q930" s="831"/>
    </row>
    <row r="931" spans="1:36" ht="18" customHeight="1">
      <c r="A931" s="761"/>
      <c r="B931" s="762"/>
      <c r="C931" s="1724" t="s">
        <v>614</v>
      </c>
      <c r="D931" s="1725"/>
      <c r="E931" s="318" t="s">
        <v>93</v>
      </c>
      <c r="F931" s="92">
        <v>74.5</v>
      </c>
      <c r="G931" s="1550">
        <f>G930</f>
        <v>211.12</v>
      </c>
      <c r="H931" s="56">
        <f>H930-H932</f>
        <v>1329257.1800000002</v>
      </c>
      <c r="I931" s="56">
        <f t="shared" ref="I931:J931" si="273">I930-I932</f>
        <v>1329257.1800000002</v>
      </c>
      <c r="J931" s="56">
        <f t="shared" si="273"/>
        <v>1329257.1800000002</v>
      </c>
      <c r="K931" s="307" t="s">
        <v>356</v>
      </c>
      <c r="L931" s="308"/>
      <c r="M931" s="309"/>
      <c r="N931" s="2171" t="s">
        <v>363</v>
      </c>
      <c r="O931" s="306"/>
      <c r="P931" s="306"/>
      <c r="Q931" s="831"/>
    </row>
    <row r="932" spans="1:36" ht="18" customHeight="1" thickBot="1">
      <c r="A932" s="761"/>
      <c r="B932" s="762"/>
      <c r="C932" s="2053" t="s">
        <v>162</v>
      </c>
      <c r="D932" s="2054"/>
      <c r="E932" s="318" t="s">
        <v>93</v>
      </c>
      <c r="F932" s="315">
        <f>F930-F931</f>
        <v>190.5</v>
      </c>
      <c r="G932" s="393">
        <f>G931-'КФО 2'!G935</f>
        <v>82.43</v>
      </c>
      <c r="H932" s="56">
        <v>3528524.82</v>
      </c>
      <c r="I932" s="56">
        <f>3528524.82-2683100</f>
        <v>845424.81999999983</v>
      </c>
      <c r="J932" s="56">
        <v>3528524.82</v>
      </c>
      <c r="K932" s="310" t="s">
        <v>358</v>
      </c>
      <c r="L932" s="308"/>
      <c r="M932" s="309"/>
      <c r="N932" s="2172"/>
      <c r="O932" s="306"/>
      <c r="P932" s="306"/>
      <c r="Q932" s="831"/>
    </row>
    <row r="933" spans="1:36" ht="17.100000000000001" customHeight="1" thickBot="1">
      <c r="A933" s="1266"/>
      <c r="B933" s="2177" t="s">
        <v>616</v>
      </c>
      <c r="C933" s="2178"/>
      <c r="D933" s="2179"/>
      <c r="E933" s="1264"/>
      <c r="F933" s="1268"/>
      <c r="G933" s="265"/>
      <c r="H933" s="265">
        <f>H930</f>
        <v>4857782</v>
      </c>
      <c r="I933" s="265">
        <f t="shared" ref="I933:J933" si="274">I930</f>
        <v>2174682</v>
      </c>
      <c r="J933" s="265">
        <f t="shared" si="274"/>
        <v>4857782</v>
      </c>
      <c r="K933" s="311" t="s">
        <v>357</v>
      </c>
      <c r="L933" s="312"/>
      <c r="M933" s="313"/>
      <c r="N933" s="2173"/>
      <c r="O933" s="306"/>
      <c r="P933" s="306"/>
      <c r="Q933" s="831"/>
      <c r="R933" s="828" t="s">
        <v>668</v>
      </c>
      <c r="S933" s="829"/>
      <c r="T933" s="829"/>
      <c r="U933" s="829"/>
      <c r="V933" s="829"/>
      <c r="W933" s="829"/>
      <c r="X933" s="829"/>
      <c r="Y933" s="829"/>
      <c r="Z933" s="829"/>
      <c r="AA933" s="829"/>
      <c r="AB933" s="829"/>
      <c r="AC933" s="829"/>
      <c r="AD933" s="829"/>
      <c r="AE933" s="829"/>
      <c r="AF933" s="829"/>
      <c r="AG933" s="829"/>
      <c r="AH933" s="829"/>
      <c r="AI933" s="829">
        <f>SUM(T933:AH933)</f>
        <v>0</v>
      </c>
      <c r="AJ933" s="830">
        <f>H933-AI933</f>
        <v>4857782</v>
      </c>
    </row>
    <row r="934" spans="1:36" ht="12" customHeight="1">
      <c r="A934" s="114"/>
      <c r="B934" s="2163"/>
      <c r="C934" s="2164"/>
      <c r="D934" s="2165"/>
      <c r="E934" s="318"/>
      <c r="F934" s="808"/>
      <c r="G934" s="97"/>
      <c r="H934" s="97"/>
      <c r="I934" s="97"/>
      <c r="J934" s="97"/>
      <c r="K934" s="1476"/>
      <c r="L934" s="1211"/>
      <c r="M934" s="1211"/>
      <c r="N934" s="1477"/>
      <c r="O934" s="306"/>
      <c r="P934" s="306"/>
      <c r="Q934" s="831"/>
      <c r="R934" s="1193"/>
      <c r="S934" s="1193"/>
      <c r="T934" s="1193"/>
      <c r="U934" s="1193"/>
      <c r="V934" s="1193"/>
      <c r="W934" s="1193"/>
      <c r="X934" s="1193"/>
      <c r="Y934" s="1193"/>
      <c r="Z934" s="1193"/>
      <c r="AA934" s="1193"/>
      <c r="AB934" s="1193"/>
      <c r="AC934" s="1193"/>
      <c r="AD934" s="1193"/>
      <c r="AE934" s="1193"/>
      <c r="AF934" s="1193"/>
      <c r="AG934" s="1193"/>
      <c r="AH934" s="1193"/>
      <c r="AI934" s="1193"/>
      <c r="AJ934" s="1193"/>
    </row>
    <row r="935" spans="1:36" ht="31.05" customHeight="1">
      <c r="A935" s="1466"/>
      <c r="B935" s="756"/>
      <c r="C935" s="2148" t="s">
        <v>1015</v>
      </c>
      <c r="D935" s="2149"/>
      <c r="E935" s="757" t="s">
        <v>117</v>
      </c>
      <c r="F935" s="758" t="s">
        <v>117</v>
      </c>
      <c r="G935" s="759" t="s">
        <v>117</v>
      </c>
      <c r="H935" s="759" t="s">
        <v>117</v>
      </c>
      <c r="I935" s="759" t="s">
        <v>117</v>
      </c>
      <c r="J935" s="759" t="s">
        <v>117</v>
      </c>
      <c r="K935" s="314" t="s">
        <v>359</v>
      </c>
      <c r="L935" s="306"/>
      <c r="M935" s="306"/>
      <c r="N935" s="306"/>
      <c r="O935" s="306"/>
      <c r="P935" s="306"/>
      <c r="Q935" s="831"/>
      <c r="R935" s="831"/>
      <c r="S935" s="831"/>
      <c r="T935" s="831"/>
      <c r="U935" s="831"/>
      <c r="V935" s="831"/>
      <c r="W935" s="831"/>
      <c r="X935" s="831"/>
      <c r="Y935" s="831"/>
      <c r="Z935" s="831"/>
      <c r="AA935" s="831"/>
      <c r="AB935" s="831"/>
      <c r="AC935" s="831"/>
      <c r="AD935" s="831"/>
      <c r="AE935" s="831"/>
      <c r="AF935" s="831"/>
      <c r="AG935" s="831"/>
      <c r="AH935" s="831"/>
      <c r="AI935" s="831"/>
      <c r="AJ935" s="831"/>
    </row>
    <row r="936" spans="1:36" ht="17.100000000000001" customHeight="1">
      <c r="A936" s="125">
        <v>1</v>
      </c>
      <c r="B936" s="618">
        <v>345</v>
      </c>
      <c r="C936" s="1938" t="s">
        <v>159</v>
      </c>
      <c r="D936" s="1939"/>
      <c r="E936" s="99" t="s">
        <v>117</v>
      </c>
      <c r="F936" s="100" t="s">
        <v>117</v>
      </c>
      <c r="G936" s="101" t="s">
        <v>117</v>
      </c>
      <c r="H936" s="101" t="s">
        <v>117</v>
      </c>
      <c r="I936" s="101" t="s">
        <v>117</v>
      </c>
      <c r="J936" s="101" t="s">
        <v>117</v>
      </c>
      <c r="K936" s="777" t="s">
        <v>360</v>
      </c>
      <c r="L936" s="777"/>
      <c r="M936" s="777"/>
      <c r="N936" s="777"/>
      <c r="O936" s="777"/>
      <c r="P936" s="777"/>
      <c r="Q936" s="831"/>
      <c r="R936" s="792"/>
      <c r="S936" s="792"/>
      <c r="T936" s="792"/>
      <c r="U936" s="792"/>
      <c r="V936" s="792"/>
      <c r="W936" s="792"/>
      <c r="X936" s="792"/>
      <c r="Y936" s="792"/>
      <c r="Z936" s="792"/>
      <c r="AA936" s="792"/>
      <c r="AB936" s="792"/>
      <c r="AC936" s="792"/>
      <c r="AD936" s="792"/>
      <c r="AE936" s="792"/>
      <c r="AF936" s="792"/>
      <c r="AG936" s="792"/>
      <c r="AH936" s="792"/>
      <c r="AI936" s="792">
        <f t="shared" ref="AI936:AI940" si="275">SUM(T936:AH936)</f>
        <v>0</v>
      </c>
      <c r="AJ936" s="792" t="e">
        <f t="shared" ref="AJ936:AJ940" si="276">H936-AI936</f>
        <v>#VALUE!</v>
      </c>
    </row>
    <row r="937" spans="1:36" ht="17.100000000000001" customHeight="1">
      <c r="A937" s="767"/>
      <c r="B937" s="762"/>
      <c r="C937" s="1705"/>
      <c r="D937" s="1703"/>
      <c r="E937" s="75" t="s">
        <v>96</v>
      </c>
      <c r="F937" s="76"/>
      <c r="G937" s="97" t="e">
        <f t="shared" ref="G937:G1129" si="277">H937/F937</f>
        <v>#DIV/0!</v>
      </c>
      <c r="H937" s="56"/>
      <c r="I937" s="56"/>
      <c r="J937" s="56"/>
      <c r="K937" s="778" t="s">
        <v>361</v>
      </c>
      <c r="L937" s="778"/>
      <c r="M937" s="778"/>
      <c r="N937" s="778"/>
      <c r="O937" s="778"/>
      <c r="P937" s="778"/>
      <c r="Q937" s="831"/>
      <c r="R937" s="792"/>
      <c r="S937" s="792"/>
      <c r="T937" s="792"/>
      <c r="U937" s="792"/>
      <c r="V937" s="792"/>
      <c r="W937" s="792"/>
      <c r="X937" s="792"/>
      <c r="Y937" s="792"/>
      <c r="Z937" s="792"/>
      <c r="AA937" s="792"/>
      <c r="AB937" s="792"/>
      <c r="AC937" s="792"/>
      <c r="AD937" s="792"/>
      <c r="AE937" s="792"/>
      <c r="AF937" s="792"/>
      <c r="AG937" s="792"/>
      <c r="AH937" s="792"/>
      <c r="AI937" s="792">
        <f t="shared" si="275"/>
        <v>0</v>
      </c>
      <c r="AJ937" s="792">
        <f t="shared" si="276"/>
        <v>0</v>
      </c>
    </row>
    <row r="938" spans="1:36" ht="17.100000000000001" customHeight="1">
      <c r="A938" s="767"/>
      <c r="B938" s="762"/>
      <c r="C938" s="1705"/>
      <c r="D938" s="1703"/>
      <c r="E938" s="75" t="s">
        <v>96</v>
      </c>
      <c r="F938" s="76"/>
      <c r="G938" s="97" t="e">
        <f t="shared" si="277"/>
        <v>#DIV/0!</v>
      </c>
      <c r="H938" s="56"/>
      <c r="I938" s="56"/>
      <c r="J938" s="56"/>
      <c r="K938" s="778" t="s">
        <v>364</v>
      </c>
      <c r="L938" s="778"/>
      <c r="M938" s="778"/>
      <c r="N938" s="778"/>
      <c r="O938" s="778"/>
      <c r="P938" s="779"/>
      <c r="Q938" s="831"/>
      <c r="R938" s="792"/>
      <c r="S938" s="792"/>
      <c r="T938" s="792"/>
      <c r="U938" s="792"/>
      <c r="V938" s="792"/>
      <c r="W938" s="792"/>
      <c r="X938" s="792"/>
      <c r="Y938" s="792"/>
      <c r="Z938" s="792"/>
      <c r="AA938" s="792"/>
      <c r="AB938" s="792"/>
      <c r="AC938" s="792"/>
      <c r="AD938" s="792"/>
      <c r="AE938" s="792"/>
      <c r="AF938" s="792"/>
      <c r="AG938" s="792"/>
      <c r="AH938" s="792"/>
      <c r="AI938" s="792">
        <f t="shared" si="275"/>
        <v>0</v>
      </c>
      <c r="AJ938" s="792">
        <f t="shared" si="276"/>
        <v>0</v>
      </c>
    </row>
    <row r="939" spans="1:36" ht="17.100000000000001" hidden="1" customHeight="1">
      <c r="A939" s="767"/>
      <c r="B939" s="762"/>
      <c r="C939" s="1705"/>
      <c r="D939" s="1703"/>
      <c r="E939" s="75" t="s">
        <v>96</v>
      </c>
      <c r="F939" s="76"/>
      <c r="G939" s="97" t="e">
        <f t="shared" si="277"/>
        <v>#DIV/0!</v>
      </c>
      <c r="H939" s="56"/>
      <c r="I939" s="56"/>
      <c r="J939" s="56"/>
      <c r="K939" s="778" t="s">
        <v>362</v>
      </c>
      <c r="L939" s="778"/>
      <c r="M939" s="778"/>
      <c r="N939" s="778"/>
      <c r="O939" s="778"/>
      <c r="P939" s="778"/>
      <c r="Q939" s="831"/>
      <c r="R939" s="792"/>
      <c r="S939" s="792"/>
      <c r="T939" s="792"/>
      <c r="U939" s="792"/>
      <c r="V939" s="792"/>
      <c r="W939" s="792"/>
      <c r="X939" s="792"/>
      <c r="Y939" s="792"/>
      <c r="Z939" s="792"/>
      <c r="AA939" s="792"/>
      <c r="AB939" s="792"/>
      <c r="AC939" s="792"/>
      <c r="AD939" s="792"/>
      <c r="AE939" s="792"/>
      <c r="AF939" s="792"/>
      <c r="AG939" s="792"/>
      <c r="AH939" s="792"/>
      <c r="AI939" s="792">
        <f t="shared" si="275"/>
        <v>0</v>
      </c>
      <c r="AJ939" s="792">
        <f t="shared" si="276"/>
        <v>0</v>
      </c>
    </row>
    <row r="940" spans="1:36" ht="17.100000000000001" hidden="1" customHeight="1">
      <c r="A940" s="767"/>
      <c r="B940" s="762"/>
      <c r="C940" s="1705"/>
      <c r="D940" s="1703"/>
      <c r="E940" s="75" t="s">
        <v>96</v>
      </c>
      <c r="F940" s="76"/>
      <c r="G940" s="97" t="e">
        <f t="shared" si="277"/>
        <v>#DIV/0!</v>
      </c>
      <c r="H940" s="56"/>
      <c r="I940" s="56"/>
      <c r="J940" s="56"/>
      <c r="K940" s="778" t="s">
        <v>365</v>
      </c>
      <c r="L940" s="778"/>
      <c r="M940" s="778"/>
      <c r="N940" s="778"/>
      <c r="O940" s="778"/>
      <c r="P940" s="778"/>
      <c r="Q940" s="831"/>
      <c r="R940" s="792"/>
      <c r="S940" s="792"/>
      <c r="T940" s="792"/>
      <c r="U940" s="792"/>
      <c r="V940" s="792"/>
      <c r="W940" s="792"/>
      <c r="X940" s="792"/>
      <c r="Y940" s="792"/>
      <c r="Z940" s="792"/>
      <c r="AA940" s="792"/>
      <c r="AB940" s="792"/>
      <c r="AC940" s="792"/>
      <c r="AD940" s="792"/>
      <c r="AE940" s="792"/>
      <c r="AF940" s="792"/>
      <c r="AG940" s="792"/>
      <c r="AH940" s="792"/>
      <c r="AI940" s="792">
        <f t="shared" si="275"/>
        <v>0</v>
      </c>
      <c r="AJ940" s="792">
        <f t="shared" si="276"/>
        <v>0</v>
      </c>
    </row>
    <row r="941" spans="1:36" ht="17.100000000000001" hidden="1" customHeight="1">
      <c r="A941" s="767"/>
      <c r="B941" s="762"/>
      <c r="C941" s="1705"/>
      <c r="D941" s="1703"/>
      <c r="E941" s="75" t="s">
        <v>96</v>
      </c>
      <c r="F941" s="76"/>
      <c r="G941" s="97" t="e">
        <f t="shared" ref="G941:G964" si="278">H941/F941</f>
        <v>#DIV/0!</v>
      </c>
      <c r="H941" s="56"/>
      <c r="I941" s="56"/>
      <c r="J941" s="56"/>
      <c r="K941" s="778" t="s">
        <v>366</v>
      </c>
      <c r="L941" s="778"/>
      <c r="M941" s="778"/>
      <c r="N941" s="778"/>
      <c r="O941" s="778"/>
      <c r="P941" s="778"/>
      <c r="Q941" s="831"/>
      <c r="R941" s="792"/>
      <c r="S941" s="792"/>
      <c r="T941" s="792"/>
      <c r="U941" s="792"/>
      <c r="V941" s="792"/>
      <c r="W941" s="792"/>
      <c r="X941" s="792"/>
      <c r="Y941" s="792"/>
      <c r="Z941" s="792"/>
      <c r="AA941" s="792"/>
      <c r="AB941" s="792"/>
      <c r="AC941" s="792"/>
      <c r="AD941" s="792"/>
      <c r="AE941" s="792"/>
      <c r="AF941" s="792"/>
      <c r="AG941" s="792"/>
      <c r="AH941" s="792"/>
      <c r="AI941" s="792"/>
      <c r="AJ941" s="792"/>
    </row>
    <row r="942" spans="1:36" ht="17.100000000000001" hidden="1" customHeight="1">
      <c r="A942" s="767"/>
      <c r="B942" s="762"/>
      <c r="C942" s="1705"/>
      <c r="D942" s="1703"/>
      <c r="E942" s="75" t="s">
        <v>96</v>
      </c>
      <c r="F942" s="76"/>
      <c r="G942" s="97" t="e">
        <f t="shared" si="278"/>
        <v>#DIV/0!</v>
      </c>
      <c r="H942" s="56"/>
      <c r="I942" s="56"/>
      <c r="J942" s="56"/>
      <c r="K942" s="831"/>
      <c r="L942" s="831"/>
      <c r="M942" s="831"/>
      <c r="N942" s="831"/>
      <c r="O942" s="831"/>
      <c r="P942" s="831"/>
      <c r="Q942" s="831"/>
      <c r="R942" s="792"/>
      <c r="S942" s="792"/>
      <c r="T942" s="792"/>
      <c r="U942" s="792"/>
      <c r="V942" s="792"/>
      <c r="W942" s="792"/>
      <c r="X942" s="792"/>
      <c r="Y942" s="792"/>
      <c r="Z942" s="792"/>
      <c r="AA942" s="792"/>
      <c r="AB942" s="792"/>
      <c r="AC942" s="792"/>
      <c r="AD942" s="792"/>
      <c r="AE942" s="792"/>
      <c r="AF942" s="792"/>
      <c r="AG942" s="792"/>
      <c r="AH942" s="792"/>
      <c r="AI942" s="792"/>
      <c r="AJ942" s="792"/>
    </row>
    <row r="943" spans="1:36" ht="17.100000000000001" hidden="1" customHeight="1">
      <c r="A943" s="767"/>
      <c r="B943" s="762"/>
      <c r="C943" s="1705"/>
      <c r="D943" s="1703"/>
      <c r="E943" s="75" t="s">
        <v>96</v>
      </c>
      <c r="F943" s="76"/>
      <c r="G943" s="97" t="e">
        <f t="shared" si="278"/>
        <v>#DIV/0!</v>
      </c>
      <c r="H943" s="56"/>
      <c r="I943" s="56"/>
      <c r="J943" s="56"/>
      <c r="K943" s="831"/>
      <c r="L943" s="831"/>
      <c r="M943" s="831"/>
      <c r="N943" s="831"/>
      <c r="O943" s="831"/>
      <c r="P943" s="831"/>
      <c r="Q943" s="831"/>
      <c r="R943" s="792"/>
      <c r="S943" s="792"/>
      <c r="T943" s="792"/>
      <c r="U943" s="792"/>
      <c r="V943" s="792"/>
      <c r="W943" s="792"/>
      <c r="X943" s="792"/>
      <c r="Y943" s="792"/>
      <c r="Z943" s="792"/>
      <c r="AA943" s="792"/>
      <c r="AB943" s="792"/>
      <c r="AC943" s="792"/>
      <c r="AD943" s="792"/>
      <c r="AE943" s="792"/>
      <c r="AF943" s="792"/>
      <c r="AG943" s="792"/>
      <c r="AH943" s="792"/>
      <c r="AI943" s="792"/>
      <c r="AJ943" s="792"/>
    </row>
    <row r="944" spans="1:36" ht="17.100000000000001" hidden="1" customHeight="1">
      <c r="A944" s="767"/>
      <c r="B944" s="762"/>
      <c r="C944" s="1705"/>
      <c r="D944" s="1703"/>
      <c r="E944" s="75" t="s">
        <v>96</v>
      </c>
      <c r="F944" s="76"/>
      <c r="G944" s="97" t="e">
        <f t="shared" si="278"/>
        <v>#DIV/0!</v>
      </c>
      <c r="H944" s="56"/>
      <c r="I944" s="56"/>
      <c r="J944" s="56"/>
      <c r="K944" s="831"/>
      <c r="L944" s="831"/>
      <c r="M944" s="831"/>
      <c r="N944" s="831"/>
      <c r="O944" s="831"/>
      <c r="P944" s="831"/>
      <c r="Q944" s="831"/>
      <c r="R944" s="792"/>
      <c r="S944" s="792"/>
      <c r="T944" s="792"/>
      <c r="U944" s="792"/>
      <c r="V944" s="792"/>
      <c r="W944" s="792"/>
      <c r="X944" s="792"/>
      <c r="Y944" s="792"/>
      <c r="Z944" s="792"/>
      <c r="AA944" s="792"/>
      <c r="AB944" s="792"/>
      <c r="AC944" s="792"/>
      <c r="AD944" s="792"/>
      <c r="AE944" s="792"/>
      <c r="AF944" s="792"/>
      <c r="AG944" s="792"/>
      <c r="AH944" s="792"/>
      <c r="AI944" s="792"/>
      <c r="AJ944" s="792"/>
    </row>
    <row r="945" spans="1:36" ht="17.100000000000001" hidden="1" customHeight="1">
      <c r="A945" s="767"/>
      <c r="B945" s="762"/>
      <c r="C945" s="1705"/>
      <c r="D945" s="1703"/>
      <c r="E945" s="75" t="s">
        <v>96</v>
      </c>
      <c r="F945" s="76"/>
      <c r="G945" s="97" t="e">
        <f t="shared" si="278"/>
        <v>#DIV/0!</v>
      </c>
      <c r="H945" s="56"/>
      <c r="I945" s="56"/>
      <c r="J945" s="56"/>
      <c r="K945" s="831"/>
      <c r="L945" s="831"/>
      <c r="M945" s="831"/>
      <c r="N945" s="831"/>
      <c r="O945" s="831"/>
      <c r="P945" s="831"/>
      <c r="Q945" s="831"/>
      <c r="R945" s="792"/>
      <c r="S945" s="792"/>
      <c r="T945" s="792"/>
      <c r="U945" s="792"/>
      <c r="V945" s="792"/>
      <c r="W945" s="792"/>
      <c r="X945" s="792"/>
      <c r="Y945" s="792"/>
      <c r="Z945" s="792"/>
      <c r="AA945" s="792"/>
      <c r="AB945" s="792"/>
      <c r="AC945" s="792"/>
      <c r="AD945" s="792"/>
      <c r="AE945" s="792"/>
      <c r="AF945" s="792"/>
      <c r="AG945" s="792"/>
      <c r="AH945" s="792"/>
      <c r="AI945" s="792"/>
      <c r="AJ945" s="792"/>
    </row>
    <row r="946" spans="1:36" ht="17.100000000000001" hidden="1" customHeight="1">
      <c r="A946" s="767"/>
      <c r="B946" s="762"/>
      <c r="C946" s="1705"/>
      <c r="D946" s="1703"/>
      <c r="E946" s="75" t="s">
        <v>96</v>
      </c>
      <c r="F946" s="76"/>
      <c r="G946" s="97" t="e">
        <f t="shared" si="278"/>
        <v>#DIV/0!</v>
      </c>
      <c r="H946" s="56"/>
      <c r="I946" s="56"/>
      <c r="J946" s="56"/>
      <c r="K946" s="831"/>
      <c r="L946" s="831"/>
      <c r="M946" s="831"/>
      <c r="N946" s="831"/>
      <c r="O946" s="831"/>
      <c r="P946" s="831"/>
      <c r="Q946" s="831"/>
      <c r="R946" s="792"/>
      <c r="S946" s="792"/>
      <c r="T946" s="792"/>
      <c r="U946" s="792"/>
      <c r="V946" s="792"/>
      <c r="W946" s="792"/>
      <c r="X946" s="792"/>
      <c r="Y946" s="792"/>
      <c r="Z946" s="792"/>
      <c r="AA946" s="792"/>
      <c r="AB946" s="792"/>
      <c r="AC946" s="792"/>
      <c r="AD946" s="792"/>
      <c r="AE946" s="792"/>
      <c r="AF946" s="792"/>
      <c r="AG946" s="792"/>
      <c r="AH946" s="792"/>
      <c r="AI946" s="792"/>
      <c r="AJ946" s="792"/>
    </row>
    <row r="947" spans="1:36" ht="17.100000000000001" hidden="1" customHeight="1">
      <c r="A947" s="767"/>
      <c r="B947" s="762"/>
      <c r="C947" s="1705"/>
      <c r="D947" s="1703"/>
      <c r="E947" s="75" t="s">
        <v>96</v>
      </c>
      <c r="F947" s="76"/>
      <c r="G947" s="97" t="e">
        <f t="shared" si="278"/>
        <v>#DIV/0!</v>
      </c>
      <c r="H947" s="56"/>
      <c r="I947" s="56"/>
      <c r="J947" s="56"/>
      <c r="K947" s="831"/>
      <c r="L947" s="831"/>
      <c r="M947" s="831"/>
      <c r="N947" s="831"/>
      <c r="O947" s="831"/>
      <c r="P947" s="831"/>
      <c r="Q947" s="831"/>
      <c r="R947" s="792"/>
      <c r="S947" s="792"/>
      <c r="T947" s="792"/>
      <c r="U947" s="792"/>
      <c r="V947" s="792"/>
      <c r="W947" s="792"/>
      <c r="X947" s="792"/>
      <c r="Y947" s="792"/>
      <c r="Z947" s="792"/>
      <c r="AA947" s="792"/>
      <c r="AB947" s="792"/>
      <c r="AC947" s="792"/>
      <c r="AD947" s="792"/>
      <c r="AE947" s="792"/>
      <c r="AF947" s="792"/>
      <c r="AG947" s="792"/>
      <c r="AH947" s="792"/>
      <c r="AI947" s="792"/>
      <c r="AJ947" s="792"/>
    </row>
    <row r="948" spans="1:36" ht="17.100000000000001" hidden="1" customHeight="1">
      <c r="A948" s="767"/>
      <c r="B948" s="762"/>
      <c r="C948" s="1705"/>
      <c r="D948" s="1703"/>
      <c r="E948" s="75" t="s">
        <v>96</v>
      </c>
      <c r="F948" s="76"/>
      <c r="G948" s="97" t="e">
        <f t="shared" si="278"/>
        <v>#DIV/0!</v>
      </c>
      <c r="H948" s="56"/>
      <c r="I948" s="56"/>
      <c r="J948" s="56"/>
      <c r="K948" s="831"/>
      <c r="L948" s="831"/>
      <c r="M948" s="831"/>
      <c r="N948" s="831"/>
      <c r="O948" s="831"/>
      <c r="P948" s="831"/>
      <c r="Q948" s="831"/>
      <c r="R948" s="792"/>
      <c r="S948" s="792"/>
      <c r="T948" s="792"/>
      <c r="U948" s="792"/>
      <c r="V948" s="792"/>
      <c r="W948" s="792"/>
      <c r="X948" s="792"/>
      <c r="Y948" s="792"/>
      <c r="Z948" s="792"/>
      <c r="AA948" s="792"/>
      <c r="AB948" s="792"/>
      <c r="AC948" s="792"/>
      <c r="AD948" s="792"/>
      <c r="AE948" s="792"/>
      <c r="AF948" s="792"/>
      <c r="AG948" s="792"/>
      <c r="AH948" s="792"/>
      <c r="AI948" s="792"/>
      <c r="AJ948" s="792"/>
    </row>
    <row r="949" spans="1:36" ht="17.100000000000001" hidden="1" customHeight="1">
      <c r="A949" s="767"/>
      <c r="B949" s="762"/>
      <c r="C949" s="1705"/>
      <c r="D949" s="1703"/>
      <c r="E949" s="75" t="s">
        <v>96</v>
      </c>
      <c r="F949" s="76"/>
      <c r="G949" s="97" t="e">
        <f t="shared" si="278"/>
        <v>#DIV/0!</v>
      </c>
      <c r="H949" s="56"/>
      <c r="I949" s="56"/>
      <c r="J949" s="56"/>
      <c r="K949" s="831"/>
      <c r="L949" s="831"/>
      <c r="M949" s="831"/>
      <c r="N949" s="831"/>
      <c r="O949" s="831"/>
      <c r="P949" s="831"/>
      <c r="Q949" s="831"/>
      <c r="R949" s="792"/>
      <c r="S949" s="792"/>
      <c r="T949" s="792"/>
      <c r="U949" s="792"/>
      <c r="V949" s="792"/>
      <c r="W949" s="792"/>
      <c r="X949" s="792"/>
      <c r="Y949" s="792"/>
      <c r="Z949" s="792"/>
      <c r="AA949" s="792"/>
      <c r="AB949" s="792"/>
      <c r="AC949" s="792"/>
      <c r="AD949" s="792"/>
      <c r="AE949" s="792"/>
      <c r="AF949" s="792"/>
      <c r="AG949" s="792"/>
      <c r="AH949" s="792"/>
      <c r="AI949" s="792"/>
      <c r="AJ949" s="792"/>
    </row>
    <row r="950" spans="1:36" ht="17.100000000000001" hidden="1" customHeight="1">
      <c r="A950" s="767"/>
      <c r="B950" s="762"/>
      <c r="C950" s="1705"/>
      <c r="D950" s="1703"/>
      <c r="E950" s="75" t="s">
        <v>96</v>
      </c>
      <c r="F950" s="76"/>
      <c r="G950" s="97" t="e">
        <f t="shared" si="278"/>
        <v>#DIV/0!</v>
      </c>
      <c r="H950" s="56"/>
      <c r="I950" s="56"/>
      <c r="J950" s="56"/>
      <c r="K950" s="831"/>
      <c r="L950" s="831"/>
      <c r="M950" s="831"/>
      <c r="N950" s="831"/>
      <c r="O950" s="831"/>
      <c r="P950" s="831"/>
      <c r="Q950" s="831"/>
      <c r="R950" s="792"/>
      <c r="S950" s="792"/>
      <c r="T950" s="792"/>
      <c r="U950" s="792"/>
      <c r="V950" s="792"/>
      <c r="W950" s="792"/>
      <c r="X950" s="792"/>
      <c r="Y950" s="792"/>
      <c r="Z950" s="792"/>
      <c r="AA950" s="792"/>
      <c r="AB950" s="792"/>
      <c r="AC950" s="792"/>
      <c r="AD950" s="792"/>
      <c r="AE950" s="792"/>
      <c r="AF950" s="792"/>
      <c r="AG950" s="792"/>
      <c r="AH950" s="792"/>
      <c r="AI950" s="792"/>
      <c r="AJ950" s="792"/>
    </row>
    <row r="951" spans="1:36" ht="17.100000000000001" hidden="1" customHeight="1">
      <c r="A951" s="767"/>
      <c r="B951" s="762"/>
      <c r="C951" s="1705"/>
      <c r="D951" s="1703"/>
      <c r="E951" s="75" t="s">
        <v>96</v>
      </c>
      <c r="F951" s="76"/>
      <c r="G951" s="97" t="e">
        <f t="shared" si="278"/>
        <v>#DIV/0!</v>
      </c>
      <c r="H951" s="56"/>
      <c r="I951" s="56"/>
      <c r="J951" s="56"/>
      <c r="K951" s="831"/>
      <c r="L951" s="831"/>
      <c r="M951" s="831"/>
      <c r="N951" s="831"/>
      <c r="O951" s="831"/>
      <c r="P951" s="831"/>
      <c r="Q951" s="831"/>
      <c r="R951" s="792"/>
      <c r="S951" s="792"/>
      <c r="T951" s="792"/>
      <c r="U951" s="792"/>
      <c r="V951" s="792"/>
      <c r="W951" s="792"/>
      <c r="X951" s="792"/>
      <c r="Y951" s="792"/>
      <c r="Z951" s="792"/>
      <c r="AA951" s="792"/>
      <c r="AB951" s="792"/>
      <c r="AC951" s="792"/>
      <c r="AD951" s="792"/>
      <c r="AE951" s="792"/>
      <c r="AF951" s="792"/>
      <c r="AG951" s="792"/>
      <c r="AH951" s="792"/>
      <c r="AI951" s="792"/>
      <c r="AJ951" s="792"/>
    </row>
    <row r="952" spans="1:36" ht="17.100000000000001" hidden="1" customHeight="1">
      <c r="A952" s="767"/>
      <c r="B952" s="762"/>
      <c r="C952" s="1705"/>
      <c r="D952" s="1703"/>
      <c r="E952" s="75" t="s">
        <v>96</v>
      </c>
      <c r="F952" s="76"/>
      <c r="G952" s="97" t="e">
        <f t="shared" si="278"/>
        <v>#DIV/0!</v>
      </c>
      <c r="H952" s="56"/>
      <c r="I952" s="56"/>
      <c r="J952" s="56"/>
      <c r="K952" s="831"/>
      <c r="L952" s="831"/>
      <c r="M952" s="831"/>
      <c r="N952" s="831"/>
      <c r="O952" s="831"/>
      <c r="P952" s="831"/>
      <c r="Q952" s="831"/>
      <c r="R952" s="792"/>
      <c r="S952" s="792"/>
      <c r="T952" s="792"/>
      <c r="U952" s="792"/>
      <c r="V952" s="792"/>
      <c r="W952" s="792"/>
      <c r="X952" s="792"/>
      <c r="Y952" s="792"/>
      <c r="Z952" s="792"/>
      <c r="AA952" s="792"/>
      <c r="AB952" s="792"/>
      <c r="AC952" s="792"/>
      <c r="AD952" s="792"/>
      <c r="AE952" s="792"/>
      <c r="AF952" s="792"/>
      <c r="AG952" s="792"/>
      <c r="AH952" s="792"/>
      <c r="AI952" s="792"/>
      <c r="AJ952" s="792"/>
    </row>
    <row r="953" spans="1:36" ht="17.100000000000001" hidden="1" customHeight="1">
      <c r="A953" s="767"/>
      <c r="B953" s="762"/>
      <c r="C953" s="1705"/>
      <c r="D953" s="1703"/>
      <c r="E953" s="75" t="s">
        <v>96</v>
      </c>
      <c r="F953" s="76"/>
      <c r="G953" s="97" t="e">
        <f t="shared" si="278"/>
        <v>#DIV/0!</v>
      </c>
      <c r="H953" s="56"/>
      <c r="I953" s="56"/>
      <c r="J953" s="56"/>
      <c r="K953" s="831"/>
      <c r="L953" s="831"/>
      <c r="M953" s="831"/>
      <c r="N953" s="831"/>
      <c r="O953" s="831"/>
      <c r="P953" s="831"/>
      <c r="Q953" s="831"/>
      <c r="R953" s="792"/>
      <c r="S953" s="792"/>
      <c r="T953" s="792"/>
      <c r="U953" s="792"/>
      <c r="V953" s="792"/>
      <c r="W953" s="792"/>
      <c r="X953" s="792"/>
      <c r="Y953" s="792"/>
      <c r="Z953" s="792"/>
      <c r="AA953" s="792"/>
      <c r="AB953" s="792"/>
      <c r="AC953" s="792"/>
      <c r="AD953" s="792"/>
      <c r="AE953" s="792"/>
      <c r="AF953" s="792"/>
      <c r="AG953" s="792"/>
      <c r="AH953" s="792"/>
      <c r="AI953" s="792"/>
      <c r="AJ953" s="792"/>
    </row>
    <row r="954" spans="1:36" ht="17.100000000000001" hidden="1" customHeight="1">
      <c r="A954" s="767"/>
      <c r="B954" s="762"/>
      <c r="C954" s="1705"/>
      <c r="D954" s="1703"/>
      <c r="E954" s="75" t="s">
        <v>96</v>
      </c>
      <c r="F954" s="76"/>
      <c r="G954" s="97" t="e">
        <f t="shared" si="278"/>
        <v>#DIV/0!</v>
      </c>
      <c r="H954" s="56"/>
      <c r="I954" s="56"/>
      <c r="J954" s="56"/>
      <c r="K954" s="831"/>
      <c r="L954" s="831"/>
      <c r="M954" s="831"/>
      <c r="N954" s="831"/>
      <c r="O954" s="831"/>
      <c r="P954" s="831"/>
      <c r="Q954" s="831"/>
      <c r="R954" s="792"/>
      <c r="S954" s="792"/>
      <c r="T954" s="792"/>
      <c r="U954" s="792"/>
      <c r="V954" s="792"/>
      <c r="W954" s="792"/>
      <c r="X954" s="792"/>
      <c r="Y954" s="792"/>
      <c r="Z954" s="792"/>
      <c r="AA954" s="792"/>
      <c r="AB954" s="792"/>
      <c r="AC954" s="792"/>
      <c r="AD954" s="792"/>
      <c r="AE954" s="792"/>
      <c r="AF954" s="792"/>
      <c r="AG954" s="792"/>
      <c r="AH954" s="792"/>
      <c r="AI954" s="792"/>
      <c r="AJ954" s="792"/>
    </row>
    <row r="955" spans="1:36" ht="17.100000000000001" hidden="1" customHeight="1">
      <c r="A955" s="767"/>
      <c r="B955" s="762"/>
      <c r="C955" s="1705"/>
      <c r="D955" s="1703"/>
      <c r="E955" s="75" t="s">
        <v>96</v>
      </c>
      <c r="F955" s="76"/>
      <c r="G955" s="97" t="e">
        <f t="shared" si="278"/>
        <v>#DIV/0!</v>
      </c>
      <c r="H955" s="56"/>
      <c r="I955" s="56"/>
      <c r="J955" s="56"/>
      <c r="K955" s="831"/>
      <c r="L955" s="831"/>
      <c r="M955" s="831"/>
      <c r="N955" s="831"/>
      <c r="O955" s="831"/>
      <c r="P955" s="831"/>
      <c r="Q955" s="831"/>
      <c r="R955" s="792"/>
      <c r="S955" s="792"/>
      <c r="T955" s="792"/>
      <c r="U955" s="792"/>
      <c r="V955" s="792"/>
      <c r="W955" s="792"/>
      <c r="X955" s="792"/>
      <c r="Y955" s="792"/>
      <c r="Z955" s="792"/>
      <c r="AA955" s="792"/>
      <c r="AB955" s="792"/>
      <c r="AC955" s="792"/>
      <c r="AD955" s="792"/>
      <c r="AE955" s="792"/>
      <c r="AF955" s="792"/>
      <c r="AG955" s="792"/>
      <c r="AH955" s="792"/>
      <c r="AI955" s="792"/>
      <c r="AJ955" s="792"/>
    </row>
    <row r="956" spans="1:36" ht="17.100000000000001" hidden="1" customHeight="1">
      <c r="A956" s="767"/>
      <c r="B956" s="762"/>
      <c r="C956" s="1705"/>
      <c r="D956" s="1703"/>
      <c r="E956" s="75" t="s">
        <v>96</v>
      </c>
      <c r="F956" s="76"/>
      <c r="G956" s="97" t="e">
        <f t="shared" si="278"/>
        <v>#DIV/0!</v>
      </c>
      <c r="H956" s="56"/>
      <c r="I956" s="56"/>
      <c r="J956" s="56"/>
      <c r="K956" s="831"/>
      <c r="L956" s="831"/>
      <c r="M956" s="831"/>
      <c r="N956" s="831"/>
      <c r="O956" s="831"/>
      <c r="P956" s="831"/>
      <c r="Q956" s="831"/>
      <c r="R956" s="792"/>
      <c r="S956" s="792"/>
      <c r="T956" s="792"/>
      <c r="U956" s="792"/>
      <c r="V956" s="792"/>
      <c r="W956" s="792"/>
      <c r="X956" s="792"/>
      <c r="Y956" s="792"/>
      <c r="Z956" s="792"/>
      <c r="AA956" s="792"/>
      <c r="AB956" s="792"/>
      <c r="AC956" s="792"/>
      <c r="AD956" s="792"/>
      <c r="AE956" s="792"/>
      <c r="AF956" s="792"/>
      <c r="AG956" s="792"/>
      <c r="AH956" s="792"/>
      <c r="AI956" s="792"/>
      <c r="AJ956" s="792"/>
    </row>
    <row r="957" spans="1:36" ht="17.100000000000001" hidden="1" customHeight="1">
      <c r="A957" s="767"/>
      <c r="B957" s="762"/>
      <c r="C957" s="1705"/>
      <c r="D957" s="1703"/>
      <c r="E957" s="75" t="s">
        <v>96</v>
      </c>
      <c r="F957" s="76"/>
      <c r="G957" s="97" t="e">
        <f t="shared" si="278"/>
        <v>#DIV/0!</v>
      </c>
      <c r="H957" s="56"/>
      <c r="I957" s="56"/>
      <c r="J957" s="56"/>
      <c r="K957" s="831"/>
      <c r="L957" s="831"/>
      <c r="M957" s="831"/>
      <c r="N957" s="831"/>
      <c r="O957" s="831"/>
      <c r="P957" s="831"/>
      <c r="Q957" s="831"/>
      <c r="R957" s="792"/>
      <c r="S957" s="792"/>
      <c r="T957" s="792"/>
      <c r="U957" s="792"/>
      <c r="V957" s="792"/>
      <c r="W957" s="792"/>
      <c r="X957" s="792"/>
      <c r="Y957" s="792"/>
      <c r="Z957" s="792"/>
      <c r="AA957" s="792"/>
      <c r="AB957" s="792"/>
      <c r="AC957" s="792"/>
      <c r="AD957" s="792"/>
      <c r="AE957" s="792"/>
      <c r="AF957" s="792"/>
      <c r="AG957" s="792"/>
      <c r="AH957" s="792"/>
      <c r="AI957" s="792"/>
      <c r="AJ957" s="792"/>
    </row>
    <row r="958" spans="1:36" ht="17.100000000000001" hidden="1" customHeight="1">
      <c r="A958" s="767"/>
      <c r="B958" s="762"/>
      <c r="C958" s="1705"/>
      <c r="D958" s="1703"/>
      <c r="E958" s="75" t="s">
        <v>96</v>
      </c>
      <c r="F958" s="76"/>
      <c r="G958" s="97" t="e">
        <f t="shared" si="278"/>
        <v>#DIV/0!</v>
      </c>
      <c r="H958" s="56"/>
      <c r="I958" s="56"/>
      <c r="J958" s="56"/>
      <c r="K958" s="831"/>
      <c r="L958" s="831"/>
      <c r="M958" s="831"/>
      <c r="N958" s="831"/>
      <c r="O958" s="831"/>
      <c r="P958" s="831"/>
      <c r="Q958" s="831"/>
      <c r="R958" s="792"/>
      <c r="S958" s="792"/>
      <c r="T958" s="792"/>
      <c r="U958" s="792"/>
      <c r="V958" s="792"/>
      <c r="W958" s="792"/>
      <c r="X958" s="792"/>
      <c r="Y958" s="792"/>
      <c r="Z958" s="792"/>
      <c r="AA958" s="792"/>
      <c r="AB958" s="792"/>
      <c r="AC958" s="792"/>
      <c r="AD958" s="792"/>
      <c r="AE958" s="792"/>
      <c r="AF958" s="792"/>
      <c r="AG958" s="792"/>
      <c r="AH958" s="792"/>
      <c r="AI958" s="792"/>
      <c r="AJ958" s="792"/>
    </row>
    <row r="959" spans="1:36" ht="17.100000000000001" hidden="1" customHeight="1">
      <c r="A959" s="767"/>
      <c r="B959" s="762"/>
      <c r="C959" s="1705"/>
      <c r="D959" s="1703"/>
      <c r="E959" s="75" t="s">
        <v>96</v>
      </c>
      <c r="F959" s="76"/>
      <c r="G959" s="97" t="e">
        <f t="shared" si="278"/>
        <v>#DIV/0!</v>
      </c>
      <c r="H959" s="56"/>
      <c r="I959" s="56"/>
      <c r="J959" s="56"/>
      <c r="K959" s="831"/>
      <c r="L959" s="831"/>
      <c r="M959" s="831"/>
      <c r="N959" s="831"/>
      <c r="O959" s="831"/>
      <c r="P959" s="831"/>
      <c r="Q959" s="831"/>
      <c r="R959" s="792"/>
      <c r="S959" s="792"/>
      <c r="T959" s="792"/>
      <c r="U959" s="792"/>
      <c r="V959" s="792"/>
      <c r="W959" s="792"/>
      <c r="X959" s="792"/>
      <c r="Y959" s="792"/>
      <c r="Z959" s="792"/>
      <c r="AA959" s="792"/>
      <c r="AB959" s="792"/>
      <c r="AC959" s="792"/>
      <c r="AD959" s="792"/>
      <c r="AE959" s="792"/>
      <c r="AF959" s="792"/>
      <c r="AG959" s="792"/>
      <c r="AH959" s="792"/>
      <c r="AI959" s="792"/>
      <c r="AJ959" s="792"/>
    </row>
    <row r="960" spans="1:36" ht="17.100000000000001" hidden="1" customHeight="1">
      <c r="A960" s="767"/>
      <c r="B960" s="762"/>
      <c r="C960" s="1705"/>
      <c r="D960" s="1703"/>
      <c r="E960" s="75" t="s">
        <v>96</v>
      </c>
      <c r="F960" s="76"/>
      <c r="G960" s="97" t="e">
        <f t="shared" si="278"/>
        <v>#DIV/0!</v>
      </c>
      <c r="H960" s="56"/>
      <c r="I960" s="56"/>
      <c r="J960" s="56"/>
      <c r="K960" s="831"/>
      <c r="L960" s="831"/>
      <c r="M960" s="831"/>
      <c r="N960" s="831"/>
      <c r="O960" s="831"/>
      <c r="P960" s="831"/>
      <c r="Q960" s="831"/>
      <c r="R960" s="792"/>
      <c r="S960" s="792"/>
      <c r="T960" s="792"/>
      <c r="U960" s="792"/>
      <c r="V960" s="792"/>
      <c r="W960" s="792"/>
      <c r="X960" s="792"/>
      <c r="Y960" s="792"/>
      <c r="Z960" s="792"/>
      <c r="AA960" s="792"/>
      <c r="AB960" s="792"/>
      <c r="AC960" s="792"/>
      <c r="AD960" s="792"/>
      <c r="AE960" s="792"/>
      <c r="AF960" s="792"/>
      <c r="AG960" s="792"/>
      <c r="AH960" s="792"/>
      <c r="AI960" s="792"/>
      <c r="AJ960" s="792"/>
    </row>
    <row r="961" spans="1:36" ht="17.100000000000001" hidden="1" customHeight="1">
      <c r="A961" s="767"/>
      <c r="B961" s="762"/>
      <c r="C961" s="1705"/>
      <c r="D961" s="1703"/>
      <c r="E961" s="75" t="s">
        <v>96</v>
      </c>
      <c r="F961" s="76"/>
      <c r="G961" s="97" t="e">
        <f t="shared" si="278"/>
        <v>#DIV/0!</v>
      </c>
      <c r="H961" s="56"/>
      <c r="I961" s="56"/>
      <c r="J961" s="56"/>
      <c r="K961" s="831"/>
      <c r="L961" s="831"/>
      <c r="M961" s="831"/>
      <c r="N961" s="831"/>
      <c r="O961" s="831"/>
      <c r="P961" s="831"/>
      <c r="Q961" s="831"/>
      <c r="R961" s="792"/>
      <c r="S961" s="792"/>
      <c r="T961" s="792"/>
      <c r="U961" s="792"/>
      <c r="V961" s="792"/>
      <c r="W961" s="792"/>
      <c r="X961" s="792"/>
      <c r="Y961" s="792"/>
      <c r="Z961" s="792"/>
      <c r="AA961" s="792"/>
      <c r="AB961" s="792"/>
      <c r="AC961" s="792"/>
      <c r="AD961" s="792"/>
      <c r="AE961" s="792"/>
      <c r="AF961" s="792"/>
      <c r="AG961" s="792"/>
      <c r="AH961" s="792"/>
      <c r="AI961" s="792"/>
      <c r="AJ961" s="792"/>
    </row>
    <row r="962" spans="1:36" ht="17.100000000000001" hidden="1" customHeight="1">
      <c r="A962" s="767"/>
      <c r="B962" s="762"/>
      <c r="C962" s="1705"/>
      <c r="D962" s="1703"/>
      <c r="E962" s="75" t="s">
        <v>96</v>
      </c>
      <c r="F962" s="76"/>
      <c r="G962" s="97" t="e">
        <f t="shared" si="278"/>
        <v>#DIV/0!</v>
      </c>
      <c r="H962" s="56"/>
      <c r="I962" s="56"/>
      <c r="J962" s="56"/>
      <c r="K962" s="831"/>
      <c r="L962" s="831"/>
      <c r="M962" s="831"/>
      <c r="N962" s="831"/>
      <c r="O962" s="831"/>
      <c r="P962" s="831"/>
      <c r="Q962" s="831"/>
      <c r="R962" s="792"/>
      <c r="S962" s="792"/>
      <c r="T962" s="792"/>
      <c r="U962" s="792"/>
      <c r="V962" s="792"/>
      <c r="W962" s="792"/>
      <c r="X962" s="792"/>
      <c r="Y962" s="792"/>
      <c r="Z962" s="792"/>
      <c r="AA962" s="792"/>
      <c r="AB962" s="792"/>
      <c r="AC962" s="792"/>
      <c r="AD962" s="792"/>
      <c r="AE962" s="792"/>
      <c r="AF962" s="792"/>
      <c r="AG962" s="792"/>
      <c r="AH962" s="792"/>
      <c r="AI962" s="792"/>
      <c r="AJ962" s="792"/>
    </row>
    <row r="963" spans="1:36" ht="17.100000000000001" hidden="1" customHeight="1">
      <c r="A963" s="767"/>
      <c r="B963" s="762"/>
      <c r="C963" s="1705"/>
      <c r="D963" s="1703"/>
      <c r="E963" s="75" t="s">
        <v>96</v>
      </c>
      <c r="F963" s="76"/>
      <c r="G963" s="97" t="e">
        <f t="shared" si="278"/>
        <v>#DIV/0!</v>
      </c>
      <c r="H963" s="56"/>
      <c r="I963" s="56"/>
      <c r="J963" s="56"/>
      <c r="K963" s="831"/>
      <c r="L963" s="831"/>
      <c r="M963" s="831"/>
      <c r="N963" s="831"/>
      <c r="O963" s="831"/>
      <c r="P963" s="831"/>
      <c r="Q963" s="831"/>
      <c r="R963" s="792"/>
      <c r="S963" s="792"/>
      <c r="T963" s="792"/>
      <c r="U963" s="792"/>
      <c r="V963" s="792"/>
      <c r="W963" s="792"/>
      <c r="X963" s="792"/>
      <c r="Y963" s="792"/>
      <c r="Z963" s="792"/>
      <c r="AA963" s="792"/>
      <c r="AB963" s="792"/>
      <c r="AC963" s="792"/>
      <c r="AD963" s="792"/>
      <c r="AE963" s="792"/>
      <c r="AF963" s="792"/>
      <c r="AG963" s="792"/>
      <c r="AH963" s="792"/>
      <c r="AI963" s="792"/>
      <c r="AJ963" s="792"/>
    </row>
    <row r="964" spans="1:36" ht="17.100000000000001" hidden="1" customHeight="1">
      <c r="A964" s="767"/>
      <c r="B964" s="762"/>
      <c r="C964" s="1705"/>
      <c r="D964" s="1703"/>
      <c r="E964" s="75" t="s">
        <v>96</v>
      </c>
      <c r="F964" s="76"/>
      <c r="G964" s="97" t="e">
        <f t="shared" si="278"/>
        <v>#DIV/0!</v>
      </c>
      <c r="H964" s="56"/>
      <c r="I964" s="56"/>
      <c r="J964" s="56"/>
      <c r="K964" s="831"/>
      <c r="L964" s="831"/>
      <c r="M964" s="831"/>
      <c r="N964" s="831"/>
      <c r="O964" s="831"/>
      <c r="P964" s="831"/>
      <c r="Q964" s="831"/>
      <c r="R964" s="792"/>
      <c r="S964" s="792"/>
      <c r="T964" s="792"/>
      <c r="U964" s="792"/>
      <c r="V964" s="792"/>
      <c r="W964" s="792"/>
      <c r="X964" s="792"/>
      <c r="Y964" s="792"/>
      <c r="Z964" s="792"/>
      <c r="AA964" s="792"/>
      <c r="AB964" s="792"/>
      <c r="AC964" s="792"/>
      <c r="AD964" s="792"/>
      <c r="AE964" s="792"/>
      <c r="AF964" s="792"/>
      <c r="AG964" s="792"/>
      <c r="AH964" s="792"/>
      <c r="AI964" s="792"/>
      <c r="AJ964" s="792"/>
    </row>
    <row r="965" spans="1:36" ht="17.100000000000001" hidden="1" customHeight="1">
      <c r="A965" s="767"/>
      <c r="B965" s="762"/>
      <c r="C965" s="1705"/>
      <c r="D965" s="1703"/>
      <c r="E965" s="75" t="s">
        <v>96</v>
      </c>
      <c r="F965" s="76"/>
      <c r="G965" s="97" t="e">
        <f t="shared" si="277"/>
        <v>#DIV/0!</v>
      </c>
      <c r="H965" s="56"/>
      <c r="I965" s="56"/>
      <c r="J965" s="56"/>
      <c r="K965" s="831"/>
      <c r="L965" s="831"/>
      <c r="M965" s="831"/>
      <c r="N965" s="831"/>
      <c r="O965" s="831"/>
      <c r="P965" s="831"/>
      <c r="Q965" s="831"/>
      <c r="R965" s="792"/>
      <c r="S965" s="792"/>
      <c r="T965" s="792"/>
      <c r="U965" s="792"/>
      <c r="V965" s="792"/>
      <c r="W965" s="792"/>
      <c r="X965" s="792"/>
      <c r="Y965" s="792"/>
      <c r="Z965" s="792"/>
      <c r="AA965" s="792"/>
      <c r="AB965" s="792"/>
      <c r="AC965" s="792"/>
      <c r="AD965" s="792"/>
      <c r="AE965" s="792"/>
      <c r="AF965" s="792"/>
      <c r="AG965" s="792"/>
      <c r="AH965" s="792"/>
      <c r="AI965" s="792">
        <f t="shared" ref="AI965:AI1132" si="279">SUM(T965:AH965)</f>
        <v>0</v>
      </c>
      <c r="AJ965" s="792">
        <f t="shared" ref="AJ965:AJ1132" si="280">H965-AI965</f>
        <v>0</v>
      </c>
    </row>
    <row r="966" spans="1:36" ht="17.100000000000001" hidden="1" customHeight="1">
      <c r="A966" s="767"/>
      <c r="B966" s="762"/>
      <c r="C966" s="1705"/>
      <c r="D966" s="1703"/>
      <c r="E966" s="75" t="s">
        <v>96</v>
      </c>
      <c r="F966" s="76"/>
      <c r="G966" s="97" t="e">
        <f t="shared" si="277"/>
        <v>#DIV/0!</v>
      </c>
      <c r="H966" s="56"/>
      <c r="I966" s="56"/>
      <c r="J966" s="56"/>
      <c r="Q966" s="831"/>
      <c r="R966" s="792"/>
      <c r="S966" s="792"/>
      <c r="T966" s="792"/>
      <c r="U966" s="792"/>
      <c r="V966" s="792"/>
      <c r="W966" s="792"/>
      <c r="X966" s="792"/>
      <c r="Y966" s="792"/>
      <c r="Z966" s="792"/>
      <c r="AA966" s="792"/>
      <c r="AB966" s="792"/>
      <c r="AC966" s="792"/>
      <c r="AD966" s="792"/>
      <c r="AE966" s="792"/>
      <c r="AF966" s="792"/>
      <c r="AG966" s="792"/>
      <c r="AH966" s="792"/>
      <c r="AI966" s="792">
        <f t="shared" si="279"/>
        <v>0</v>
      </c>
      <c r="AJ966" s="792">
        <f t="shared" si="280"/>
        <v>0</v>
      </c>
    </row>
    <row r="967" spans="1:36" ht="17.100000000000001" hidden="1" customHeight="1">
      <c r="A967" s="767"/>
      <c r="B967" s="762"/>
      <c r="C967" s="1705"/>
      <c r="D967" s="1703"/>
      <c r="E967" s="75" t="s">
        <v>96</v>
      </c>
      <c r="F967" s="76"/>
      <c r="G967" s="97" t="e">
        <f t="shared" ref="G967:G1061" si="281">H967/F967</f>
        <v>#DIV/0!</v>
      </c>
      <c r="H967" s="56"/>
      <c r="I967" s="56"/>
      <c r="J967" s="56"/>
      <c r="Q967" s="831"/>
      <c r="R967" s="792"/>
      <c r="S967" s="792"/>
      <c r="T967" s="792"/>
      <c r="U967" s="792"/>
      <c r="V967" s="792"/>
      <c r="W967" s="792"/>
      <c r="X967" s="792"/>
      <c r="Y967" s="792"/>
      <c r="Z967" s="792"/>
      <c r="AA967" s="792"/>
      <c r="AB967" s="792"/>
      <c r="AC967" s="792"/>
      <c r="AD967" s="792"/>
      <c r="AE967" s="792"/>
      <c r="AF967" s="792"/>
      <c r="AG967" s="792"/>
      <c r="AH967" s="792"/>
      <c r="AI967" s="792"/>
      <c r="AJ967" s="792"/>
    </row>
    <row r="968" spans="1:36" ht="17.100000000000001" customHeight="1">
      <c r="A968" s="1200"/>
      <c r="B968" s="2141" t="s">
        <v>601</v>
      </c>
      <c r="C968" s="2142"/>
      <c r="D968" s="2143"/>
      <c r="E968" s="1201"/>
      <c r="F968" s="1202"/>
      <c r="G968" s="1203"/>
      <c r="H968" s="1203">
        <f>SUM(H937:H967)</f>
        <v>0</v>
      </c>
      <c r="I968" s="1203">
        <f t="shared" ref="I968:J968" si="282">SUM(I937:I967)</f>
        <v>0</v>
      </c>
      <c r="J968" s="1203">
        <f t="shared" si="282"/>
        <v>0</v>
      </c>
      <c r="Q968" s="831"/>
      <c r="R968" s="792"/>
      <c r="S968" s="792"/>
      <c r="T968" s="792"/>
      <c r="U968" s="792"/>
      <c r="V968" s="792"/>
      <c r="W968" s="792"/>
      <c r="X968" s="792"/>
      <c r="Y968" s="792"/>
      <c r="Z968" s="792"/>
      <c r="AA968" s="792"/>
      <c r="AB968" s="792"/>
      <c r="AC968" s="792"/>
      <c r="AD968" s="792"/>
      <c r="AE968" s="792"/>
      <c r="AF968" s="792"/>
      <c r="AG968" s="792"/>
      <c r="AH968" s="792"/>
      <c r="AI968" s="792"/>
      <c r="AJ968" s="792"/>
    </row>
    <row r="969" spans="1:36" ht="17.100000000000001" customHeight="1">
      <c r="A969" s="740">
        <v>2</v>
      </c>
      <c r="B969" s="618">
        <v>346</v>
      </c>
      <c r="C969" s="2023" t="s">
        <v>1000</v>
      </c>
      <c r="D969" s="2024"/>
      <c r="E969" s="99" t="s">
        <v>117</v>
      </c>
      <c r="F969" s="100" t="s">
        <v>117</v>
      </c>
      <c r="G969" s="101" t="s">
        <v>117</v>
      </c>
      <c r="H969" s="101" t="s">
        <v>117</v>
      </c>
      <c r="I969" s="101" t="s">
        <v>117</v>
      </c>
      <c r="J969" s="101" t="s">
        <v>117</v>
      </c>
      <c r="Q969" s="831"/>
      <c r="R969" s="792"/>
      <c r="S969" s="792"/>
      <c r="T969" s="792"/>
      <c r="U969" s="792"/>
      <c r="V969" s="792"/>
      <c r="W969" s="792"/>
      <c r="X969" s="792"/>
      <c r="Y969" s="792"/>
      <c r="Z969" s="792"/>
      <c r="AA969" s="792"/>
      <c r="AB969" s="792"/>
      <c r="AC969" s="792"/>
      <c r="AD969" s="792"/>
      <c r="AE969" s="792"/>
      <c r="AF969" s="792"/>
      <c r="AG969" s="792"/>
      <c r="AH969" s="792"/>
      <c r="AI969" s="792"/>
      <c r="AJ969" s="792"/>
    </row>
    <row r="970" spans="1:36" ht="17.100000000000001" customHeight="1">
      <c r="A970" s="1486" t="s">
        <v>836</v>
      </c>
      <c r="B970" s="1205">
        <v>346</v>
      </c>
      <c r="C970" s="2144" t="s">
        <v>150</v>
      </c>
      <c r="D970" s="2145"/>
      <c r="E970" s="1206" t="s">
        <v>117</v>
      </c>
      <c r="F970" s="1207" t="s">
        <v>117</v>
      </c>
      <c r="G970" s="1208" t="s">
        <v>117</v>
      </c>
      <c r="H970" s="1208" t="s">
        <v>117</v>
      </c>
      <c r="I970" s="1208" t="s">
        <v>117</v>
      </c>
      <c r="J970" s="1208" t="s">
        <v>117</v>
      </c>
      <c r="Q970" s="831"/>
      <c r="R970" s="792"/>
      <c r="S970" s="792"/>
      <c r="T970" s="792"/>
      <c r="U970" s="792"/>
      <c r="V970" s="792"/>
      <c r="W970" s="792"/>
      <c r="X970" s="792"/>
      <c r="Y970" s="792"/>
      <c r="Z970" s="792"/>
      <c r="AA970" s="792"/>
      <c r="AB970" s="792"/>
      <c r="AC970" s="792"/>
      <c r="AD970" s="792"/>
      <c r="AE970" s="792"/>
      <c r="AF970" s="792"/>
      <c r="AG970" s="792"/>
      <c r="AH970" s="792"/>
      <c r="AI970" s="792"/>
      <c r="AJ970" s="792"/>
    </row>
    <row r="971" spans="1:36" ht="17.100000000000001" customHeight="1">
      <c r="A971" s="767"/>
      <c r="B971" s="762"/>
      <c r="C971" s="1705" t="s">
        <v>150</v>
      </c>
      <c r="D971" s="1703"/>
      <c r="E971" s="75" t="s">
        <v>96</v>
      </c>
      <c r="F971" s="76">
        <v>200</v>
      </c>
      <c r="G971" s="97">
        <f t="shared" si="281"/>
        <v>237.64</v>
      </c>
      <c r="H971" s="56">
        <v>47528</v>
      </c>
      <c r="I971" s="56"/>
      <c r="J971" s="56"/>
      <c r="Q971" s="831"/>
      <c r="R971" s="792"/>
      <c r="S971" s="792"/>
      <c r="T971" s="792"/>
      <c r="U971" s="792"/>
      <c r="V971" s="792"/>
      <c r="W971" s="792"/>
      <c r="X971" s="792"/>
      <c r="Y971" s="792"/>
      <c r="Z971" s="792"/>
      <c r="AA971" s="792"/>
      <c r="AB971" s="792"/>
      <c r="AC971" s="792"/>
      <c r="AD971" s="792"/>
      <c r="AE971" s="792"/>
      <c r="AF971" s="792"/>
      <c r="AG971" s="792"/>
      <c r="AH971" s="792"/>
      <c r="AI971" s="792"/>
      <c r="AJ971" s="792"/>
    </row>
    <row r="972" spans="1:36" ht="17.100000000000001" customHeight="1">
      <c r="A972" s="767"/>
      <c r="B972" s="762"/>
      <c r="C972" s="1705"/>
      <c r="D972" s="1703"/>
      <c r="E972" s="75" t="s">
        <v>96</v>
      </c>
      <c r="F972" s="76"/>
      <c r="G972" s="97" t="e">
        <f t="shared" si="281"/>
        <v>#DIV/0!</v>
      </c>
      <c r="H972" s="56"/>
      <c r="I972" s="56"/>
      <c r="J972" s="56"/>
      <c r="Q972" s="831"/>
      <c r="R972" s="792"/>
      <c r="S972" s="792"/>
      <c r="T972" s="792"/>
      <c r="U972" s="792"/>
      <c r="V972" s="792"/>
      <c r="W972" s="792"/>
      <c r="X972" s="792"/>
      <c r="Y972" s="792"/>
      <c r="Z972" s="792"/>
      <c r="AA972" s="792"/>
      <c r="AB972" s="792"/>
      <c r="AC972" s="792"/>
      <c r="AD972" s="792"/>
      <c r="AE972" s="792"/>
      <c r="AF972" s="792"/>
      <c r="AG972" s="792"/>
      <c r="AH972" s="792"/>
      <c r="AI972" s="792"/>
      <c r="AJ972" s="792"/>
    </row>
    <row r="973" spans="1:36" ht="17.100000000000001" hidden="1" customHeight="1">
      <c r="A973" s="767"/>
      <c r="B973" s="762"/>
      <c r="C973" s="1705"/>
      <c r="D973" s="1703"/>
      <c r="E973" s="75" t="s">
        <v>96</v>
      </c>
      <c r="F973" s="76"/>
      <c r="G973" s="97" t="e">
        <f t="shared" si="281"/>
        <v>#DIV/0!</v>
      </c>
      <c r="H973" s="56"/>
      <c r="I973" s="56"/>
      <c r="J973" s="56"/>
      <c r="Q973" s="831"/>
      <c r="R973" s="792"/>
      <c r="S973" s="792"/>
      <c r="T973" s="792"/>
      <c r="U973" s="792"/>
      <c r="V973" s="792"/>
      <c r="W973" s="792"/>
      <c r="X973" s="792"/>
      <c r="Y973" s="792"/>
      <c r="Z973" s="792"/>
      <c r="AA973" s="792"/>
      <c r="AB973" s="792"/>
      <c r="AC973" s="792"/>
      <c r="AD973" s="792"/>
      <c r="AE973" s="792"/>
      <c r="AF973" s="792"/>
      <c r="AG973" s="792"/>
      <c r="AH973" s="792"/>
      <c r="AI973" s="792"/>
      <c r="AJ973" s="792"/>
    </row>
    <row r="974" spans="1:36" ht="17.100000000000001" hidden="1" customHeight="1">
      <c r="A974" s="767"/>
      <c r="B974" s="762"/>
      <c r="C974" s="1705"/>
      <c r="D974" s="1703"/>
      <c r="E974" s="75" t="s">
        <v>96</v>
      </c>
      <c r="F974" s="76"/>
      <c r="G974" s="97" t="e">
        <f t="shared" si="281"/>
        <v>#DIV/0!</v>
      </c>
      <c r="H974" s="56"/>
      <c r="I974" s="56"/>
      <c r="J974" s="56"/>
      <c r="Q974" s="831"/>
      <c r="R974" s="792"/>
      <c r="S974" s="792"/>
      <c r="T974" s="792"/>
      <c r="U974" s="792"/>
      <c r="V974" s="792"/>
      <c r="W974" s="792"/>
      <c r="X974" s="792"/>
      <c r="Y974" s="792"/>
      <c r="Z974" s="792"/>
      <c r="AA974" s="792"/>
      <c r="AB974" s="792"/>
      <c r="AC974" s="792"/>
      <c r="AD974" s="792"/>
      <c r="AE974" s="792"/>
      <c r="AF974" s="792"/>
      <c r="AG974" s="792"/>
      <c r="AH974" s="792"/>
      <c r="AI974" s="792"/>
      <c r="AJ974" s="792"/>
    </row>
    <row r="975" spans="1:36" ht="17.100000000000001" hidden="1" customHeight="1">
      <c r="A975" s="767"/>
      <c r="B975" s="762"/>
      <c r="C975" s="1705"/>
      <c r="D975" s="1703"/>
      <c r="E975" s="75" t="s">
        <v>96</v>
      </c>
      <c r="F975" s="76"/>
      <c r="G975" s="97" t="e">
        <f t="shared" si="281"/>
        <v>#DIV/0!</v>
      </c>
      <c r="H975" s="56"/>
      <c r="I975" s="56"/>
      <c r="J975" s="56"/>
      <c r="Q975" s="831"/>
      <c r="R975" s="792"/>
      <c r="S975" s="792"/>
      <c r="T975" s="792"/>
      <c r="U975" s="792"/>
      <c r="V975" s="792"/>
      <c r="W975" s="792"/>
      <c r="X975" s="792"/>
      <c r="Y975" s="792"/>
      <c r="Z975" s="792"/>
      <c r="AA975" s="792"/>
      <c r="AB975" s="792"/>
      <c r="AC975" s="792"/>
      <c r="AD975" s="792"/>
      <c r="AE975" s="792"/>
      <c r="AF975" s="792"/>
      <c r="AG975" s="792"/>
      <c r="AH975" s="792"/>
      <c r="AI975" s="792"/>
      <c r="AJ975" s="792"/>
    </row>
    <row r="976" spans="1:36" ht="17.100000000000001" hidden="1" customHeight="1">
      <c r="A976" s="767"/>
      <c r="B976" s="762"/>
      <c r="C976" s="1705"/>
      <c r="D976" s="1703"/>
      <c r="E976" s="75" t="s">
        <v>96</v>
      </c>
      <c r="F976" s="76"/>
      <c r="G976" s="97" t="e">
        <f t="shared" si="281"/>
        <v>#DIV/0!</v>
      </c>
      <c r="H976" s="56"/>
      <c r="I976" s="56"/>
      <c r="J976" s="56"/>
      <c r="Q976" s="831"/>
      <c r="R976" s="792"/>
      <c r="S976" s="792"/>
      <c r="T976" s="792"/>
      <c r="U976" s="792"/>
      <c r="V976" s="792"/>
      <c r="W976" s="792"/>
      <c r="X976" s="792"/>
      <c r="Y976" s="792"/>
      <c r="Z976" s="792"/>
      <c r="AA976" s="792"/>
      <c r="AB976" s="792"/>
      <c r="AC976" s="792"/>
      <c r="AD976" s="792"/>
      <c r="AE976" s="792"/>
      <c r="AF976" s="792"/>
      <c r="AG976" s="792"/>
      <c r="AH976" s="792"/>
      <c r="AI976" s="792"/>
      <c r="AJ976" s="792"/>
    </row>
    <row r="977" spans="1:36" ht="17.100000000000001" hidden="1" customHeight="1">
      <c r="A977" s="767"/>
      <c r="B977" s="762"/>
      <c r="C977" s="1705"/>
      <c r="D977" s="1703"/>
      <c r="E977" s="75" t="s">
        <v>96</v>
      </c>
      <c r="F977" s="76"/>
      <c r="G977" s="97" t="e">
        <f t="shared" si="281"/>
        <v>#DIV/0!</v>
      </c>
      <c r="H977" s="56"/>
      <c r="I977" s="56"/>
      <c r="J977" s="56"/>
      <c r="Q977" s="831"/>
      <c r="R977" s="792"/>
      <c r="S977" s="792"/>
      <c r="T977" s="792"/>
      <c r="U977" s="792"/>
      <c r="V977" s="792"/>
      <c r="W977" s="792"/>
      <c r="X977" s="792"/>
      <c r="Y977" s="792"/>
      <c r="Z977" s="792"/>
      <c r="AA977" s="792"/>
      <c r="AB977" s="792"/>
      <c r="AC977" s="792"/>
      <c r="AD977" s="792"/>
      <c r="AE977" s="792"/>
      <c r="AF977" s="792"/>
      <c r="AG977" s="792"/>
      <c r="AH977" s="792"/>
      <c r="AI977" s="792"/>
      <c r="AJ977" s="792"/>
    </row>
    <row r="978" spans="1:36" ht="17.100000000000001" hidden="1" customHeight="1">
      <c r="A978" s="767"/>
      <c r="B978" s="762"/>
      <c r="C978" s="1705"/>
      <c r="D978" s="1703"/>
      <c r="E978" s="75" t="s">
        <v>96</v>
      </c>
      <c r="F978" s="76"/>
      <c r="G978" s="97" t="e">
        <f t="shared" si="281"/>
        <v>#DIV/0!</v>
      </c>
      <c r="H978" s="56"/>
      <c r="I978" s="56"/>
      <c r="J978" s="56"/>
      <c r="Q978" s="831"/>
      <c r="R978" s="792"/>
      <c r="S978" s="792"/>
      <c r="T978" s="792"/>
      <c r="U978" s="792"/>
      <c r="V978" s="792"/>
      <c r="W978" s="792"/>
      <c r="X978" s="792"/>
      <c r="Y978" s="792"/>
      <c r="Z978" s="792"/>
      <c r="AA978" s="792"/>
      <c r="AB978" s="792"/>
      <c r="AC978" s="792"/>
      <c r="AD978" s="792"/>
      <c r="AE978" s="792"/>
      <c r="AF978" s="792"/>
      <c r="AG978" s="792"/>
      <c r="AH978" s="792"/>
      <c r="AI978" s="792"/>
      <c r="AJ978" s="792"/>
    </row>
    <row r="979" spans="1:36" ht="17.100000000000001" hidden="1" customHeight="1">
      <c r="A979" s="767"/>
      <c r="B979" s="762"/>
      <c r="C979" s="1705"/>
      <c r="D979" s="1703"/>
      <c r="E979" s="75" t="s">
        <v>96</v>
      </c>
      <c r="F979" s="76"/>
      <c r="G979" s="97" t="e">
        <f t="shared" ref="G979:G1009" si="283">H979/F979</f>
        <v>#DIV/0!</v>
      </c>
      <c r="H979" s="56"/>
      <c r="I979" s="56"/>
      <c r="J979" s="56"/>
      <c r="Q979" s="831"/>
      <c r="R979" s="792"/>
      <c r="S979" s="792"/>
      <c r="T979" s="792"/>
      <c r="U979" s="792"/>
      <c r="V979" s="792"/>
      <c r="W979" s="792"/>
      <c r="X979" s="792"/>
      <c r="Y979" s="792"/>
      <c r="Z979" s="792"/>
      <c r="AA979" s="792"/>
      <c r="AB979" s="792"/>
      <c r="AC979" s="792"/>
      <c r="AD979" s="792"/>
      <c r="AE979" s="792"/>
      <c r="AF979" s="792"/>
      <c r="AG979" s="792"/>
      <c r="AH979" s="792"/>
      <c r="AI979" s="792"/>
      <c r="AJ979" s="792"/>
    </row>
    <row r="980" spans="1:36" ht="17.100000000000001" hidden="1" customHeight="1">
      <c r="A980" s="767"/>
      <c r="B980" s="762"/>
      <c r="C980" s="1705"/>
      <c r="D980" s="1703"/>
      <c r="E980" s="75" t="s">
        <v>96</v>
      </c>
      <c r="F980" s="76"/>
      <c r="G980" s="97" t="e">
        <f t="shared" si="283"/>
        <v>#DIV/0!</v>
      </c>
      <c r="H980" s="56"/>
      <c r="I980" s="56"/>
      <c r="J980" s="56"/>
      <c r="Q980" s="831"/>
      <c r="R980" s="792"/>
      <c r="S980" s="792"/>
      <c r="T980" s="792"/>
      <c r="U980" s="792"/>
      <c r="V980" s="792"/>
      <c r="W980" s="792"/>
      <c r="X980" s="792"/>
      <c r="Y980" s="792"/>
      <c r="Z980" s="792"/>
      <c r="AA980" s="792"/>
      <c r="AB980" s="792"/>
      <c r="AC980" s="792"/>
      <c r="AD980" s="792"/>
      <c r="AE980" s="792"/>
      <c r="AF980" s="792"/>
      <c r="AG980" s="792"/>
      <c r="AH980" s="792"/>
      <c r="AI980" s="792"/>
      <c r="AJ980" s="792"/>
    </row>
    <row r="981" spans="1:36" ht="17.100000000000001" hidden="1" customHeight="1">
      <c r="A981" s="767"/>
      <c r="B981" s="762"/>
      <c r="C981" s="1705"/>
      <c r="D981" s="1703"/>
      <c r="E981" s="75" t="s">
        <v>96</v>
      </c>
      <c r="F981" s="76"/>
      <c r="G981" s="97" t="e">
        <f t="shared" si="283"/>
        <v>#DIV/0!</v>
      </c>
      <c r="H981" s="56"/>
      <c r="I981" s="56"/>
      <c r="J981" s="56"/>
      <c r="Q981" s="831"/>
      <c r="R981" s="792"/>
      <c r="S981" s="792"/>
      <c r="T981" s="792"/>
      <c r="U981" s="792"/>
      <c r="V981" s="792"/>
      <c r="W981" s="792"/>
      <c r="X981" s="792"/>
      <c r="Y981" s="792"/>
      <c r="Z981" s="792"/>
      <c r="AA981" s="792"/>
      <c r="AB981" s="792"/>
      <c r="AC981" s="792"/>
      <c r="AD981" s="792"/>
      <c r="AE981" s="792"/>
      <c r="AF981" s="792"/>
      <c r="AG981" s="792"/>
      <c r="AH981" s="792"/>
      <c r="AI981" s="792"/>
      <c r="AJ981" s="792"/>
    </row>
    <row r="982" spans="1:36" ht="17.100000000000001" hidden="1" customHeight="1">
      <c r="A982" s="767"/>
      <c r="B982" s="762"/>
      <c r="C982" s="1705"/>
      <c r="D982" s="1703"/>
      <c r="E982" s="75" t="s">
        <v>96</v>
      </c>
      <c r="F982" s="76"/>
      <c r="G982" s="97" t="e">
        <f t="shared" si="283"/>
        <v>#DIV/0!</v>
      </c>
      <c r="H982" s="56"/>
      <c r="I982" s="56"/>
      <c r="J982" s="56"/>
      <c r="Q982" s="831"/>
      <c r="R982" s="792"/>
      <c r="S982" s="792"/>
      <c r="T982" s="792"/>
      <c r="U982" s="792"/>
      <c r="V982" s="792"/>
      <c r="W982" s="792"/>
      <c r="X982" s="792"/>
      <c r="Y982" s="792"/>
      <c r="Z982" s="792"/>
      <c r="AA982" s="792"/>
      <c r="AB982" s="792"/>
      <c r="AC982" s="792"/>
      <c r="AD982" s="792"/>
      <c r="AE982" s="792"/>
      <c r="AF982" s="792"/>
      <c r="AG982" s="792"/>
      <c r="AH982" s="792"/>
      <c r="AI982" s="792"/>
      <c r="AJ982" s="792"/>
    </row>
    <row r="983" spans="1:36" ht="17.100000000000001" hidden="1" customHeight="1">
      <c r="A983" s="767"/>
      <c r="B983" s="762"/>
      <c r="C983" s="1705"/>
      <c r="D983" s="1703"/>
      <c r="E983" s="75" t="s">
        <v>96</v>
      </c>
      <c r="F983" s="76"/>
      <c r="G983" s="97" t="e">
        <f t="shared" si="283"/>
        <v>#DIV/0!</v>
      </c>
      <c r="H983" s="56"/>
      <c r="I983" s="56"/>
      <c r="J983" s="56"/>
      <c r="Q983" s="831"/>
      <c r="R983" s="792"/>
      <c r="S983" s="792"/>
      <c r="T983" s="792"/>
      <c r="U983" s="792"/>
      <c r="V983" s="792"/>
      <c r="W983" s="792"/>
      <c r="X983" s="792"/>
      <c r="Y983" s="792"/>
      <c r="Z983" s="792"/>
      <c r="AA983" s="792"/>
      <c r="AB983" s="792"/>
      <c r="AC983" s="792"/>
      <c r="AD983" s="792"/>
      <c r="AE983" s="792"/>
      <c r="AF983" s="792"/>
      <c r="AG983" s="792"/>
      <c r="AH983" s="792"/>
      <c r="AI983" s="792"/>
      <c r="AJ983" s="792"/>
    </row>
    <row r="984" spans="1:36" ht="17.100000000000001" hidden="1" customHeight="1">
      <c r="A984" s="767"/>
      <c r="B984" s="762"/>
      <c r="C984" s="1705"/>
      <c r="D984" s="1703"/>
      <c r="E984" s="75" t="s">
        <v>96</v>
      </c>
      <c r="F984" s="76"/>
      <c r="G984" s="97" t="e">
        <f t="shared" si="283"/>
        <v>#DIV/0!</v>
      </c>
      <c r="H984" s="56"/>
      <c r="I984" s="56"/>
      <c r="J984" s="56"/>
      <c r="Q984" s="831"/>
      <c r="R984" s="792"/>
      <c r="S984" s="792"/>
      <c r="T984" s="792"/>
      <c r="U984" s="792"/>
      <c r="V984" s="792"/>
      <c r="W984" s="792"/>
      <c r="X984" s="792"/>
      <c r="Y984" s="792"/>
      <c r="Z984" s="792"/>
      <c r="AA984" s="792"/>
      <c r="AB984" s="792"/>
      <c r="AC984" s="792"/>
      <c r="AD984" s="792"/>
      <c r="AE984" s="792"/>
      <c r="AF984" s="792"/>
      <c r="AG984" s="792"/>
      <c r="AH984" s="792"/>
      <c r="AI984" s="792"/>
      <c r="AJ984" s="792"/>
    </row>
    <row r="985" spans="1:36" ht="17.100000000000001" hidden="1" customHeight="1">
      <c r="A985" s="767"/>
      <c r="B985" s="762"/>
      <c r="C985" s="1705"/>
      <c r="D985" s="1703"/>
      <c r="E985" s="75" t="s">
        <v>96</v>
      </c>
      <c r="F985" s="76"/>
      <c r="G985" s="97" t="e">
        <f t="shared" si="283"/>
        <v>#DIV/0!</v>
      </c>
      <c r="H985" s="56"/>
      <c r="I985" s="56"/>
      <c r="J985" s="56"/>
      <c r="Q985" s="831"/>
      <c r="R985" s="792"/>
      <c r="S985" s="792"/>
      <c r="T985" s="792"/>
      <c r="U985" s="792"/>
      <c r="V985" s="792"/>
      <c r="W985" s="792"/>
      <c r="X985" s="792"/>
      <c r="Y985" s="792"/>
      <c r="Z985" s="792"/>
      <c r="AA985" s="792"/>
      <c r="AB985" s="792"/>
      <c r="AC985" s="792"/>
      <c r="AD985" s="792"/>
      <c r="AE985" s="792"/>
      <c r="AF985" s="792"/>
      <c r="AG985" s="792"/>
      <c r="AH985" s="792"/>
      <c r="AI985" s="792"/>
      <c r="AJ985" s="792"/>
    </row>
    <row r="986" spans="1:36" ht="17.100000000000001" hidden="1" customHeight="1">
      <c r="A986" s="767"/>
      <c r="B986" s="762"/>
      <c r="C986" s="1705"/>
      <c r="D986" s="1703"/>
      <c r="E986" s="75" t="s">
        <v>96</v>
      </c>
      <c r="F986" s="76"/>
      <c r="G986" s="97" t="e">
        <f t="shared" si="283"/>
        <v>#DIV/0!</v>
      </c>
      <c r="H986" s="56"/>
      <c r="I986" s="56"/>
      <c r="J986" s="56"/>
      <c r="Q986" s="831"/>
      <c r="R986" s="792"/>
      <c r="S986" s="792"/>
      <c r="T986" s="792"/>
      <c r="U986" s="792"/>
      <c r="V986" s="792"/>
      <c r="W986" s="792"/>
      <c r="X986" s="792"/>
      <c r="Y986" s="792"/>
      <c r="Z986" s="792"/>
      <c r="AA986" s="792"/>
      <c r="AB986" s="792"/>
      <c r="AC986" s="792"/>
      <c r="AD986" s="792"/>
      <c r="AE986" s="792"/>
      <c r="AF986" s="792"/>
      <c r="AG986" s="792"/>
      <c r="AH986" s="792"/>
      <c r="AI986" s="792"/>
      <c r="AJ986" s="792"/>
    </row>
    <row r="987" spans="1:36" ht="17.100000000000001" hidden="1" customHeight="1">
      <c r="A987" s="767"/>
      <c r="B987" s="762"/>
      <c r="C987" s="1705"/>
      <c r="D987" s="1703"/>
      <c r="E987" s="75" t="s">
        <v>96</v>
      </c>
      <c r="F987" s="76"/>
      <c r="G987" s="97" t="e">
        <f t="shared" si="283"/>
        <v>#DIV/0!</v>
      </c>
      <c r="H987" s="56"/>
      <c r="I987" s="56"/>
      <c r="J987" s="56"/>
      <c r="Q987" s="831"/>
      <c r="R987" s="792"/>
      <c r="S987" s="792"/>
      <c r="T987" s="792"/>
      <c r="U987" s="792"/>
      <c r="V987" s="792"/>
      <c r="W987" s="792"/>
      <c r="X987" s="792"/>
      <c r="Y987" s="792"/>
      <c r="Z987" s="792"/>
      <c r="AA987" s="792"/>
      <c r="AB987" s="792"/>
      <c r="AC987" s="792"/>
      <c r="AD987" s="792"/>
      <c r="AE987" s="792"/>
      <c r="AF987" s="792"/>
      <c r="AG987" s="792"/>
      <c r="AH987" s="792"/>
      <c r="AI987" s="792"/>
      <c r="AJ987" s="792"/>
    </row>
    <row r="988" spans="1:36" ht="17.100000000000001" hidden="1" customHeight="1">
      <c r="A988" s="767"/>
      <c r="B988" s="762"/>
      <c r="C988" s="1705"/>
      <c r="D988" s="1703"/>
      <c r="E988" s="75" t="s">
        <v>96</v>
      </c>
      <c r="F988" s="76"/>
      <c r="G988" s="97" t="e">
        <f t="shared" si="283"/>
        <v>#DIV/0!</v>
      </c>
      <c r="H988" s="56"/>
      <c r="I988" s="56"/>
      <c r="J988" s="56"/>
      <c r="Q988" s="831"/>
      <c r="R988" s="792"/>
      <c r="S988" s="792"/>
      <c r="T988" s="792"/>
      <c r="U988" s="792"/>
      <c r="V988" s="792"/>
      <c r="W988" s="792"/>
      <c r="X988" s="792"/>
      <c r="Y988" s="792"/>
      <c r="Z988" s="792"/>
      <c r="AA988" s="792"/>
      <c r="AB988" s="792"/>
      <c r="AC988" s="792"/>
      <c r="AD988" s="792"/>
      <c r="AE988" s="792"/>
      <c r="AF988" s="792"/>
      <c r="AG988" s="792"/>
      <c r="AH988" s="792"/>
      <c r="AI988" s="792"/>
      <c r="AJ988" s="792"/>
    </row>
    <row r="989" spans="1:36" ht="17.100000000000001" hidden="1" customHeight="1">
      <c r="A989" s="767"/>
      <c r="B989" s="762"/>
      <c r="C989" s="1705"/>
      <c r="D989" s="1703"/>
      <c r="E989" s="75" t="s">
        <v>96</v>
      </c>
      <c r="F989" s="76"/>
      <c r="G989" s="97" t="e">
        <f t="shared" si="283"/>
        <v>#DIV/0!</v>
      </c>
      <c r="H989" s="56"/>
      <c r="I989" s="56"/>
      <c r="J989" s="56"/>
      <c r="Q989" s="831"/>
      <c r="R989" s="792"/>
      <c r="S989" s="792"/>
      <c r="T989" s="792"/>
      <c r="U989" s="792"/>
      <c r="V989" s="792"/>
      <c r="W989" s="792"/>
      <c r="X989" s="792"/>
      <c r="Y989" s="792"/>
      <c r="Z989" s="792"/>
      <c r="AA989" s="792"/>
      <c r="AB989" s="792"/>
      <c r="AC989" s="792"/>
      <c r="AD989" s="792"/>
      <c r="AE989" s="792"/>
      <c r="AF989" s="792"/>
      <c r="AG989" s="792"/>
      <c r="AH989" s="792"/>
      <c r="AI989" s="792"/>
      <c r="AJ989" s="792"/>
    </row>
    <row r="990" spans="1:36" ht="17.100000000000001" hidden="1" customHeight="1">
      <c r="A990" s="767"/>
      <c r="B990" s="762"/>
      <c r="C990" s="1705"/>
      <c r="D990" s="1703"/>
      <c r="E990" s="75" t="s">
        <v>96</v>
      </c>
      <c r="F990" s="76"/>
      <c r="G990" s="97" t="e">
        <f t="shared" si="283"/>
        <v>#DIV/0!</v>
      </c>
      <c r="H990" s="56"/>
      <c r="I990" s="56"/>
      <c r="J990" s="56"/>
      <c r="Q990" s="831"/>
      <c r="R990" s="792"/>
      <c r="S990" s="792"/>
      <c r="T990" s="792"/>
      <c r="U990" s="792"/>
      <c r="V990" s="792"/>
      <c r="W990" s="792"/>
      <c r="X990" s="792"/>
      <c r="Y990" s="792"/>
      <c r="Z990" s="792"/>
      <c r="AA990" s="792"/>
      <c r="AB990" s="792"/>
      <c r="AC990" s="792"/>
      <c r="AD990" s="792"/>
      <c r="AE990" s="792"/>
      <c r="AF990" s="792"/>
      <c r="AG990" s="792"/>
      <c r="AH990" s="792"/>
      <c r="AI990" s="792"/>
      <c r="AJ990" s="792"/>
    </row>
    <row r="991" spans="1:36" ht="17.100000000000001" hidden="1" customHeight="1">
      <c r="A991" s="767"/>
      <c r="B991" s="762"/>
      <c r="C991" s="1705"/>
      <c r="D991" s="1703"/>
      <c r="E991" s="75" t="s">
        <v>96</v>
      </c>
      <c r="F991" s="76"/>
      <c r="G991" s="97" t="e">
        <f t="shared" si="283"/>
        <v>#DIV/0!</v>
      </c>
      <c r="H991" s="56"/>
      <c r="I991" s="56"/>
      <c r="J991" s="56"/>
      <c r="Q991" s="831"/>
      <c r="R991" s="792"/>
      <c r="S991" s="792"/>
      <c r="T991" s="792"/>
      <c r="U991" s="792"/>
      <c r="V991" s="792"/>
      <c r="W991" s="792"/>
      <c r="X991" s="792"/>
      <c r="Y991" s="792"/>
      <c r="Z991" s="792"/>
      <c r="AA991" s="792"/>
      <c r="AB991" s="792"/>
      <c r="AC991" s="792"/>
      <c r="AD991" s="792"/>
      <c r="AE991" s="792"/>
      <c r="AF991" s="792"/>
      <c r="AG991" s="792"/>
      <c r="AH991" s="792"/>
      <c r="AI991" s="792"/>
      <c r="AJ991" s="792"/>
    </row>
    <row r="992" spans="1:36" ht="17.100000000000001" hidden="1" customHeight="1">
      <c r="A992" s="767"/>
      <c r="B992" s="762"/>
      <c r="C992" s="1705"/>
      <c r="D992" s="1703"/>
      <c r="E992" s="75" t="s">
        <v>96</v>
      </c>
      <c r="F992" s="76"/>
      <c r="G992" s="97" t="e">
        <f t="shared" si="283"/>
        <v>#DIV/0!</v>
      </c>
      <c r="H992" s="56"/>
      <c r="I992" s="56"/>
      <c r="J992" s="56"/>
      <c r="Q992" s="831"/>
      <c r="R992" s="792"/>
      <c r="S992" s="792"/>
      <c r="T992" s="792"/>
      <c r="U992" s="792"/>
      <c r="V992" s="792"/>
      <c r="W992" s="792"/>
      <c r="X992" s="792"/>
      <c r="Y992" s="792"/>
      <c r="Z992" s="792"/>
      <c r="AA992" s="792"/>
      <c r="AB992" s="792"/>
      <c r="AC992" s="792"/>
      <c r="AD992" s="792"/>
      <c r="AE992" s="792"/>
      <c r="AF992" s="792"/>
      <c r="AG992" s="792"/>
      <c r="AH992" s="792"/>
      <c r="AI992" s="792"/>
      <c r="AJ992" s="792"/>
    </row>
    <row r="993" spans="1:36" ht="17.100000000000001" hidden="1" customHeight="1">
      <c r="A993" s="767"/>
      <c r="B993" s="762"/>
      <c r="C993" s="1705"/>
      <c r="D993" s="1703"/>
      <c r="E993" s="75" t="s">
        <v>96</v>
      </c>
      <c r="F993" s="76"/>
      <c r="G993" s="97" t="e">
        <f t="shared" si="283"/>
        <v>#DIV/0!</v>
      </c>
      <c r="H993" s="56"/>
      <c r="I993" s="56"/>
      <c r="J993" s="56"/>
      <c r="Q993" s="831"/>
      <c r="R993" s="792"/>
      <c r="S993" s="792"/>
      <c r="T993" s="792"/>
      <c r="U993" s="792"/>
      <c r="V993" s="792"/>
      <c r="W993" s="792"/>
      <c r="X993" s="792"/>
      <c r="Y993" s="792"/>
      <c r="Z993" s="792"/>
      <c r="AA993" s="792"/>
      <c r="AB993" s="792"/>
      <c r="AC993" s="792"/>
      <c r="AD993" s="792"/>
      <c r="AE993" s="792"/>
      <c r="AF993" s="792"/>
      <c r="AG993" s="792"/>
      <c r="AH993" s="792"/>
      <c r="AI993" s="792"/>
      <c r="AJ993" s="792"/>
    </row>
    <row r="994" spans="1:36" ht="17.100000000000001" hidden="1" customHeight="1">
      <c r="A994" s="767"/>
      <c r="B994" s="762"/>
      <c r="C994" s="1705"/>
      <c r="D994" s="1703"/>
      <c r="E994" s="75" t="s">
        <v>96</v>
      </c>
      <c r="F994" s="76"/>
      <c r="G994" s="97" t="e">
        <f t="shared" si="283"/>
        <v>#DIV/0!</v>
      </c>
      <c r="H994" s="56"/>
      <c r="I994" s="56"/>
      <c r="J994" s="56"/>
      <c r="Q994" s="831"/>
      <c r="R994" s="792"/>
      <c r="S994" s="792"/>
      <c r="T994" s="792"/>
      <c r="U994" s="792"/>
      <c r="V994" s="792"/>
      <c r="W994" s="792"/>
      <c r="X994" s="792"/>
      <c r="Y994" s="792"/>
      <c r="Z994" s="792"/>
      <c r="AA994" s="792"/>
      <c r="AB994" s="792"/>
      <c r="AC994" s="792"/>
      <c r="AD994" s="792"/>
      <c r="AE994" s="792"/>
      <c r="AF994" s="792"/>
      <c r="AG994" s="792"/>
      <c r="AH994" s="792"/>
      <c r="AI994" s="792"/>
      <c r="AJ994" s="792"/>
    </row>
    <row r="995" spans="1:36" ht="17.100000000000001" hidden="1" customHeight="1">
      <c r="A995" s="767"/>
      <c r="B995" s="762"/>
      <c r="C995" s="1705"/>
      <c r="D995" s="1703"/>
      <c r="E995" s="75" t="s">
        <v>96</v>
      </c>
      <c r="F995" s="76"/>
      <c r="G995" s="97" t="e">
        <f t="shared" si="283"/>
        <v>#DIV/0!</v>
      </c>
      <c r="H995" s="56"/>
      <c r="I995" s="56"/>
      <c r="J995" s="56"/>
      <c r="Q995" s="831"/>
      <c r="R995" s="792"/>
      <c r="S995" s="792"/>
      <c r="T995" s="792"/>
      <c r="U995" s="792"/>
      <c r="V995" s="792"/>
      <c r="W995" s="792"/>
      <c r="X995" s="792"/>
      <c r="Y995" s="792"/>
      <c r="Z995" s="792"/>
      <c r="AA995" s="792"/>
      <c r="AB995" s="792"/>
      <c r="AC995" s="792"/>
      <c r="AD995" s="792"/>
      <c r="AE995" s="792"/>
      <c r="AF995" s="792"/>
      <c r="AG995" s="792"/>
      <c r="AH995" s="792"/>
      <c r="AI995" s="792"/>
      <c r="AJ995" s="792"/>
    </row>
    <row r="996" spans="1:36" ht="17.100000000000001" hidden="1" customHeight="1">
      <c r="A996" s="767"/>
      <c r="B996" s="762"/>
      <c r="C996" s="1705"/>
      <c r="D996" s="1703"/>
      <c r="E996" s="75" t="s">
        <v>96</v>
      </c>
      <c r="F996" s="76"/>
      <c r="G996" s="97" t="e">
        <f t="shared" si="283"/>
        <v>#DIV/0!</v>
      </c>
      <c r="H996" s="56"/>
      <c r="I996" s="56"/>
      <c r="J996" s="56"/>
      <c r="Q996" s="831"/>
      <c r="R996" s="792"/>
      <c r="S996" s="792"/>
      <c r="T996" s="792"/>
      <c r="U996" s="792"/>
      <c r="V996" s="792"/>
      <c r="W996" s="792"/>
      <c r="X996" s="792"/>
      <c r="Y996" s="792"/>
      <c r="Z996" s="792"/>
      <c r="AA996" s="792"/>
      <c r="AB996" s="792"/>
      <c r="AC996" s="792"/>
      <c r="AD996" s="792"/>
      <c r="AE996" s="792"/>
      <c r="AF996" s="792"/>
      <c r="AG996" s="792"/>
      <c r="AH996" s="792"/>
      <c r="AI996" s="792"/>
      <c r="AJ996" s="792"/>
    </row>
    <row r="997" spans="1:36" ht="17.100000000000001" hidden="1" customHeight="1">
      <c r="A997" s="767"/>
      <c r="B997" s="762"/>
      <c r="C997" s="1705"/>
      <c r="D997" s="1703"/>
      <c r="E997" s="75" t="s">
        <v>96</v>
      </c>
      <c r="F997" s="76"/>
      <c r="G997" s="97" t="e">
        <f t="shared" si="283"/>
        <v>#DIV/0!</v>
      </c>
      <c r="H997" s="56"/>
      <c r="I997" s="56"/>
      <c r="J997" s="56"/>
      <c r="Q997" s="831"/>
      <c r="R997" s="792"/>
      <c r="S997" s="792"/>
      <c r="T997" s="792"/>
      <c r="U997" s="792"/>
      <c r="V997" s="792"/>
      <c r="W997" s="792"/>
      <c r="X997" s="792"/>
      <c r="Y997" s="792"/>
      <c r="Z997" s="792"/>
      <c r="AA997" s="792"/>
      <c r="AB997" s="792"/>
      <c r="AC997" s="792"/>
      <c r="AD997" s="792"/>
      <c r="AE997" s="792"/>
      <c r="AF997" s="792"/>
      <c r="AG997" s="792"/>
      <c r="AH997" s="792"/>
      <c r="AI997" s="792"/>
      <c r="AJ997" s="792"/>
    </row>
    <row r="998" spans="1:36" ht="17.100000000000001" hidden="1" customHeight="1">
      <c r="A998" s="767"/>
      <c r="B998" s="762"/>
      <c r="C998" s="1705"/>
      <c r="D998" s="1703"/>
      <c r="E998" s="75" t="s">
        <v>96</v>
      </c>
      <c r="F998" s="76"/>
      <c r="G998" s="97" t="e">
        <f t="shared" si="283"/>
        <v>#DIV/0!</v>
      </c>
      <c r="H998" s="56"/>
      <c r="I998" s="56"/>
      <c r="J998" s="56"/>
      <c r="Q998" s="831"/>
      <c r="R998" s="792"/>
      <c r="S998" s="792"/>
      <c r="T998" s="792"/>
      <c r="U998" s="792"/>
      <c r="V998" s="792"/>
      <c r="W998" s="792"/>
      <c r="X998" s="792"/>
      <c r="Y998" s="792"/>
      <c r="Z998" s="792"/>
      <c r="AA998" s="792"/>
      <c r="AB998" s="792"/>
      <c r="AC998" s="792"/>
      <c r="AD998" s="792"/>
      <c r="AE998" s="792"/>
      <c r="AF998" s="792"/>
      <c r="AG998" s="792"/>
      <c r="AH998" s="792"/>
      <c r="AI998" s="792"/>
      <c r="AJ998" s="792"/>
    </row>
    <row r="999" spans="1:36" ht="17.100000000000001" hidden="1" customHeight="1">
      <c r="A999" s="767"/>
      <c r="B999" s="762"/>
      <c r="C999" s="1705"/>
      <c r="D999" s="1703"/>
      <c r="E999" s="75" t="s">
        <v>96</v>
      </c>
      <c r="F999" s="76"/>
      <c r="G999" s="97" t="e">
        <f t="shared" si="283"/>
        <v>#DIV/0!</v>
      </c>
      <c r="H999" s="56"/>
      <c r="I999" s="56"/>
      <c r="J999" s="56"/>
      <c r="Q999" s="831"/>
      <c r="R999" s="792"/>
      <c r="S999" s="792"/>
      <c r="T999" s="792"/>
      <c r="U999" s="792"/>
      <c r="V999" s="792"/>
      <c r="W999" s="792"/>
      <c r="X999" s="792"/>
      <c r="Y999" s="792"/>
      <c r="Z999" s="792"/>
      <c r="AA999" s="792"/>
      <c r="AB999" s="792"/>
      <c r="AC999" s="792"/>
      <c r="AD999" s="792"/>
      <c r="AE999" s="792"/>
      <c r="AF999" s="792"/>
      <c r="AG999" s="792"/>
      <c r="AH999" s="792"/>
      <c r="AI999" s="792"/>
      <c r="AJ999" s="792"/>
    </row>
    <row r="1000" spans="1:36" ht="17.100000000000001" hidden="1" customHeight="1">
      <c r="A1000" s="767"/>
      <c r="B1000" s="762"/>
      <c r="C1000" s="1705"/>
      <c r="D1000" s="1703"/>
      <c r="E1000" s="75" t="s">
        <v>96</v>
      </c>
      <c r="F1000" s="76"/>
      <c r="G1000" s="97" t="e">
        <f t="shared" si="283"/>
        <v>#DIV/0!</v>
      </c>
      <c r="H1000" s="56"/>
      <c r="I1000" s="56"/>
      <c r="J1000" s="56"/>
      <c r="Q1000" s="831"/>
      <c r="R1000" s="792"/>
      <c r="S1000" s="792"/>
      <c r="T1000" s="792"/>
      <c r="U1000" s="792"/>
      <c r="V1000" s="792"/>
      <c r="W1000" s="792"/>
      <c r="X1000" s="792"/>
      <c r="Y1000" s="792"/>
      <c r="Z1000" s="792"/>
      <c r="AA1000" s="792"/>
      <c r="AB1000" s="792"/>
      <c r="AC1000" s="792"/>
      <c r="AD1000" s="792"/>
      <c r="AE1000" s="792"/>
      <c r="AF1000" s="792"/>
      <c r="AG1000" s="792"/>
      <c r="AH1000" s="792"/>
      <c r="AI1000" s="792"/>
      <c r="AJ1000" s="792"/>
    </row>
    <row r="1001" spans="1:36" ht="17.100000000000001" hidden="1" customHeight="1">
      <c r="A1001" s="767"/>
      <c r="B1001" s="762"/>
      <c r="C1001" s="1705"/>
      <c r="D1001" s="1703"/>
      <c r="E1001" s="75" t="s">
        <v>96</v>
      </c>
      <c r="F1001" s="76"/>
      <c r="G1001" s="97" t="e">
        <f t="shared" si="283"/>
        <v>#DIV/0!</v>
      </c>
      <c r="H1001" s="56"/>
      <c r="I1001" s="56"/>
      <c r="J1001" s="56"/>
      <c r="Q1001" s="831"/>
      <c r="R1001" s="792"/>
      <c r="S1001" s="792"/>
      <c r="T1001" s="792"/>
      <c r="U1001" s="792"/>
      <c r="V1001" s="792"/>
      <c r="W1001" s="792"/>
      <c r="X1001" s="792"/>
      <c r="Y1001" s="792"/>
      <c r="Z1001" s="792"/>
      <c r="AA1001" s="792"/>
      <c r="AB1001" s="792"/>
      <c r="AC1001" s="792"/>
      <c r="AD1001" s="792"/>
      <c r="AE1001" s="792"/>
      <c r="AF1001" s="792"/>
      <c r="AG1001" s="792"/>
      <c r="AH1001" s="792"/>
      <c r="AI1001" s="792"/>
      <c r="AJ1001" s="792"/>
    </row>
    <row r="1002" spans="1:36" ht="17.100000000000001" hidden="1" customHeight="1">
      <c r="A1002" s="767"/>
      <c r="B1002" s="762"/>
      <c r="C1002" s="1705"/>
      <c r="D1002" s="1703"/>
      <c r="E1002" s="75" t="s">
        <v>96</v>
      </c>
      <c r="F1002" s="76"/>
      <c r="G1002" s="97" t="e">
        <f t="shared" si="283"/>
        <v>#DIV/0!</v>
      </c>
      <c r="H1002" s="56"/>
      <c r="I1002" s="56"/>
      <c r="J1002" s="56"/>
      <c r="Q1002" s="831"/>
      <c r="R1002" s="792"/>
      <c r="S1002" s="792"/>
      <c r="T1002" s="792"/>
      <c r="U1002" s="792"/>
      <c r="V1002" s="792"/>
      <c r="W1002" s="792"/>
      <c r="X1002" s="792"/>
      <c r="Y1002" s="792"/>
      <c r="Z1002" s="792"/>
      <c r="AA1002" s="792"/>
      <c r="AB1002" s="792"/>
      <c r="AC1002" s="792"/>
      <c r="AD1002" s="792"/>
      <c r="AE1002" s="792"/>
      <c r="AF1002" s="792"/>
      <c r="AG1002" s="792"/>
      <c r="AH1002" s="792"/>
      <c r="AI1002" s="792"/>
      <c r="AJ1002" s="792"/>
    </row>
    <row r="1003" spans="1:36" ht="17.100000000000001" hidden="1" customHeight="1">
      <c r="A1003" s="767"/>
      <c r="B1003" s="762"/>
      <c r="C1003" s="1705"/>
      <c r="D1003" s="1703"/>
      <c r="E1003" s="75" t="s">
        <v>96</v>
      </c>
      <c r="F1003" s="76"/>
      <c r="G1003" s="97" t="e">
        <f t="shared" si="283"/>
        <v>#DIV/0!</v>
      </c>
      <c r="H1003" s="56"/>
      <c r="I1003" s="56"/>
      <c r="J1003" s="56"/>
      <c r="Q1003" s="831"/>
      <c r="R1003" s="792"/>
      <c r="S1003" s="792"/>
      <c r="T1003" s="792"/>
      <c r="U1003" s="792"/>
      <c r="V1003" s="792"/>
      <c r="W1003" s="792"/>
      <c r="X1003" s="792"/>
      <c r="Y1003" s="792"/>
      <c r="Z1003" s="792"/>
      <c r="AA1003" s="792"/>
      <c r="AB1003" s="792"/>
      <c r="AC1003" s="792"/>
      <c r="AD1003" s="792"/>
      <c r="AE1003" s="792"/>
      <c r="AF1003" s="792"/>
      <c r="AG1003" s="792"/>
      <c r="AH1003" s="792"/>
      <c r="AI1003" s="792"/>
      <c r="AJ1003" s="792"/>
    </row>
    <row r="1004" spans="1:36" ht="17.100000000000001" hidden="1" customHeight="1">
      <c r="A1004" s="767"/>
      <c r="B1004" s="762"/>
      <c r="C1004" s="1705"/>
      <c r="D1004" s="1703"/>
      <c r="E1004" s="75" t="s">
        <v>96</v>
      </c>
      <c r="F1004" s="76"/>
      <c r="G1004" s="97" t="e">
        <f t="shared" si="283"/>
        <v>#DIV/0!</v>
      </c>
      <c r="H1004" s="56"/>
      <c r="I1004" s="56"/>
      <c r="J1004" s="56"/>
      <c r="Q1004" s="831"/>
      <c r="R1004" s="792"/>
      <c r="S1004" s="792"/>
      <c r="T1004" s="792"/>
      <c r="U1004" s="792"/>
      <c r="V1004" s="792"/>
      <c r="W1004" s="792"/>
      <c r="X1004" s="792"/>
      <c r="Y1004" s="792"/>
      <c r="Z1004" s="792"/>
      <c r="AA1004" s="792"/>
      <c r="AB1004" s="792"/>
      <c r="AC1004" s="792"/>
      <c r="AD1004" s="792"/>
      <c r="AE1004" s="792"/>
      <c r="AF1004" s="792"/>
      <c r="AG1004" s="792"/>
      <c r="AH1004" s="792"/>
      <c r="AI1004" s="792"/>
      <c r="AJ1004" s="792"/>
    </row>
    <row r="1005" spans="1:36" ht="17.100000000000001" hidden="1" customHeight="1">
      <c r="A1005" s="767"/>
      <c r="B1005" s="762"/>
      <c r="C1005" s="1705"/>
      <c r="D1005" s="1703"/>
      <c r="E1005" s="75" t="s">
        <v>96</v>
      </c>
      <c r="F1005" s="76"/>
      <c r="G1005" s="97" t="e">
        <f t="shared" si="283"/>
        <v>#DIV/0!</v>
      </c>
      <c r="H1005" s="56"/>
      <c r="I1005" s="56"/>
      <c r="J1005" s="56"/>
      <c r="Q1005" s="831"/>
      <c r="R1005" s="792"/>
      <c r="S1005" s="792"/>
      <c r="T1005" s="792"/>
      <c r="U1005" s="792"/>
      <c r="V1005" s="792"/>
      <c r="W1005" s="792"/>
      <c r="X1005" s="792"/>
      <c r="Y1005" s="792"/>
      <c r="Z1005" s="792"/>
      <c r="AA1005" s="792"/>
      <c r="AB1005" s="792"/>
      <c r="AC1005" s="792"/>
      <c r="AD1005" s="792"/>
      <c r="AE1005" s="792"/>
      <c r="AF1005" s="792"/>
      <c r="AG1005" s="792"/>
      <c r="AH1005" s="792"/>
      <c r="AI1005" s="792"/>
      <c r="AJ1005" s="792"/>
    </row>
    <row r="1006" spans="1:36" ht="17.100000000000001" hidden="1" customHeight="1">
      <c r="A1006" s="767"/>
      <c r="B1006" s="762"/>
      <c r="C1006" s="1705"/>
      <c r="D1006" s="1703"/>
      <c r="E1006" s="75" t="s">
        <v>96</v>
      </c>
      <c r="F1006" s="76"/>
      <c r="G1006" s="97" t="e">
        <f t="shared" si="283"/>
        <v>#DIV/0!</v>
      </c>
      <c r="H1006" s="56"/>
      <c r="I1006" s="56"/>
      <c r="J1006" s="56"/>
      <c r="Q1006" s="831"/>
      <c r="R1006" s="792"/>
      <c r="S1006" s="792"/>
      <c r="T1006" s="792"/>
      <c r="U1006" s="792"/>
      <c r="V1006" s="792"/>
      <c r="W1006" s="792"/>
      <c r="X1006" s="792"/>
      <c r="Y1006" s="792"/>
      <c r="Z1006" s="792"/>
      <c r="AA1006" s="792"/>
      <c r="AB1006" s="792"/>
      <c r="AC1006" s="792"/>
      <c r="AD1006" s="792"/>
      <c r="AE1006" s="792"/>
      <c r="AF1006" s="792"/>
      <c r="AG1006" s="792"/>
      <c r="AH1006" s="792"/>
      <c r="AI1006" s="792"/>
      <c r="AJ1006" s="792"/>
    </row>
    <row r="1007" spans="1:36" ht="17.100000000000001" hidden="1" customHeight="1">
      <c r="A1007" s="767"/>
      <c r="B1007" s="762"/>
      <c r="C1007" s="1705"/>
      <c r="D1007" s="1703"/>
      <c r="E1007" s="75" t="s">
        <v>96</v>
      </c>
      <c r="F1007" s="76"/>
      <c r="G1007" s="97" t="e">
        <f t="shared" si="283"/>
        <v>#DIV/0!</v>
      </c>
      <c r="H1007" s="56"/>
      <c r="I1007" s="56"/>
      <c r="J1007" s="56"/>
      <c r="Q1007" s="831"/>
      <c r="R1007" s="792"/>
      <c r="S1007" s="792"/>
      <c r="T1007" s="792"/>
      <c r="U1007" s="792"/>
      <c r="V1007" s="792"/>
      <c r="W1007" s="792"/>
      <c r="X1007" s="792"/>
      <c r="Y1007" s="792"/>
      <c r="Z1007" s="792"/>
      <c r="AA1007" s="792"/>
      <c r="AB1007" s="792"/>
      <c r="AC1007" s="792"/>
      <c r="AD1007" s="792"/>
      <c r="AE1007" s="792"/>
      <c r="AF1007" s="792"/>
      <c r="AG1007" s="792"/>
      <c r="AH1007" s="792"/>
      <c r="AI1007" s="792"/>
      <c r="AJ1007" s="792"/>
    </row>
    <row r="1008" spans="1:36" ht="17.100000000000001" hidden="1" customHeight="1">
      <c r="A1008" s="767"/>
      <c r="B1008" s="762"/>
      <c r="C1008" s="1705"/>
      <c r="D1008" s="1703"/>
      <c r="E1008" s="75" t="s">
        <v>96</v>
      </c>
      <c r="F1008" s="76"/>
      <c r="G1008" s="97" t="e">
        <f t="shared" si="283"/>
        <v>#DIV/0!</v>
      </c>
      <c r="H1008" s="56"/>
      <c r="I1008" s="56"/>
      <c r="J1008" s="56"/>
      <c r="Q1008" s="831"/>
      <c r="R1008" s="792"/>
      <c r="S1008" s="792"/>
      <c r="T1008" s="792"/>
      <c r="U1008" s="792"/>
      <c r="V1008" s="792"/>
      <c r="W1008" s="792"/>
      <c r="X1008" s="792"/>
      <c r="Y1008" s="792"/>
      <c r="Z1008" s="792"/>
      <c r="AA1008" s="792"/>
      <c r="AB1008" s="792"/>
      <c r="AC1008" s="792"/>
      <c r="AD1008" s="792"/>
      <c r="AE1008" s="792"/>
      <c r="AF1008" s="792"/>
      <c r="AG1008" s="792"/>
      <c r="AH1008" s="792"/>
      <c r="AI1008" s="792"/>
      <c r="AJ1008" s="792"/>
    </row>
    <row r="1009" spans="1:36" ht="17.100000000000001" hidden="1" customHeight="1">
      <c r="A1009" s="767"/>
      <c r="B1009" s="762"/>
      <c r="C1009" s="1705"/>
      <c r="D1009" s="1703"/>
      <c r="E1009" s="75" t="s">
        <v>96</v>
      </c>
      <c r="F1009" s="76"/>
      <c r="G1009" s="97" t="e">
        <f t="shared" si="283"/>
        <v>#DIV/0!</v>
      </c>
      <c r="H1009" s="56"/>
      <c r="I1009" s="56"/>
      <c r="J1009" s="56"/>
      <c r="Q1009" s="831"/>
      <c r="R1009" s="792"/>
      <c r="S1009" s="792"/>
      <c r="T1009" s="792"/>
      <c r="U1009" s="792"/>
      <c r="V1009" s="792"/>
      <c r="W1009" s="792"/>
      <c r="X1009" s="792"/>
      <c r="Y1009" s="792"/>
      <c r="Z1009" s="792"/>
      <c r="AA1009" s="792"/>
      <c r="AB1009" s="792"/>
      <c r="AC1009" s="792"/>
      <c r="AD1009" s="792"/>
      <c r="AE1009" s="792"/>
      <c r="AF1009" s="792"/>
      <c r="AG1009" s="792"/>
      <c r="AH1009" s="792"/>
      <c r="AI1009" s="792"/>
      <c r="AJ1009" s="792"/>
    </row>
    <row r="1010" spans="1:36" ht="17.100000000000001" hidden="1" customHeight="1">
      <c r="A1010" s="767"/>
      <c r="B1010" s="762"/>
      <c r="C1010" s="1705"/>
      <c r="D1010" s="1703"/>
      <c r="E1010" s="75" t="s">
        <v>96</v>
      </c>
      <c r="F1010" s="76"/>
      <c r="G1010" s="97" t="e">
        <f t="shared" si="281"/>
        <v>#DIV/0!</v>
      </c>
      <c r="H1010" s="56"/>
      <c r="I1010" s="56"/>
      <c r="J1010" s="56"/>
      <c r="Q1010" s="831"/>
      <c r="R1010" s="792"/>
      <c r="S1010" s="792"/>
      <c r="T1010" s="792"/>
      <c r="U1010" s="792"/>
      <c r="V1010" s="792"/>
      <c r="W1010" s="792"/>
      <c r="X1010" s="792"/>
      <c r="Y1010" s="792"/>
      <c r="Z1010" s="792"/>
      <c r="AA1010" s="792"/>
      <c r="AB1010" s="792"/>
      <c r="AC1010" s="792"/>
      <c r="AD1010" s="792"/>
      <c r="AE1010" s="792"/>
      <c r="AF1010" s="792"/>
      <c r="AG1010" s="792"/>
      <c r="AH1010" s="792"/>
      <c r="AI1010" s="792"/>
      <c r="AJ1010" s="792"/>
    </row>
    <row r="1011" spans="1:36" ht="17.100000000000001" hidden="1" customHeight="1">
      <c r="A1011" s="767"/>
      <c r="B1011" s="762"/>
      <c r="C1011" s="1705"/>
      <c r="D1011" s="1703"/>
      <c r="E1011" s="75" t="s">
        <v>96</v>
      </c>
      <c r="F1011" s="76"/>
      <c r="G1011" s="97" t="e">
        <f t="shared" si="281"/>
        <v>#DIV/0!</v>
      </c>
      <c r="H1011" s="56"/>
      <c r="I1011" s="56"/>
      <c r="J1011" s="56"/>
      <c r="Q1011" s="831"/>
      <c r="R1011" s="792"/>
      <c r="S1011" s="792"/>
      <c r="T1011" s="792"/>
      <c r="U1011" s="792"/>
      <c r="V1011" s="792"/>
      <c r="W1011" s="792"/>
      <c r="X1011" s="792"/>
      <c r="Y1011" s="792"/>
      <c r="Z1011" s="792"/>
      <c r="AA1011" s="792"/>
      <c r="AB1011" s="792"/>
      <c r="AC1011" s="792"/>
      <c r="AD1011" s="792"/>
      <c r="AE1011" s="792"/>
      <c r="AF1011" s="792"/>
      <c r="AG1011" s="792"/>
      <c r="AH1011" s="792"/>
      <c r="AI1011" s="792"/>
      <c r="AJ1011" s="792"/>
    </row>
    <row r="1012" spans="1:36" ht="17.100000000000001" customHeight="1">
      <c r="A1012" s="1204"/>
      <c r="B1012" s="2141" t="s">
        <v>1017</v>
      </c>
      <c r="C1012" s="2142"/>
      <c r="D1012" s="2143"/>
      <c r="E1012" s="1201"/>
      <c r="F1012" s="1202"/>
      <c r="G1012" s="1203"/>
      <c r="H1012" s="1203">
        <f>SUM(H971:H1011)</f>
        <v>47528</v>
      </c>
      <c r="I1012" s="1203">
        <f t="shared" ref="I1012:J1012" si="284">SUM(I971:I1011)</f>
        <v>0</v>
      </c>
      <c r="J1012" s="1203">
        <f t="shared" si="284"/>
        <v>0</v>
      </c>
      <c r="Q1012" s="831"/>
      <c r="R1012" s="792"/>
      <c r="S1012" s="792"/>
      <c r="T1012" s="792"/>
      <c r="U1012" s="792"/>
      <c r="V1012" s="792"/>
      <c r="W1012" s="792"/>
      <c r="X1012" s="792"/>
      <c r="Y1012" s="792"/>
      <c r="Z1012" s="792"/>
      <c r="AA1012" s="792"/>
      <c r="AB1012" s="792"/>
      <c r="AC1012" s="792"/>
      <c r="AD1012" s="792"/>
      <c r="AE1012" s="792"/>
      <c r="AF1012" s="792"/>
      <c r="AG1012" s="792"/>
      <c r="AH1012" s="792"/>
      <c r="AI1012" s="792"/>
      <c r="AJ1012" s="792"/>
    </row>
    <row r="1013" spans="1:36" ht="17.100000000000001" customHeight="1">
      <c r="A1013" s="1486" t="s">
        <v>834</v>
      </c>
      <c r="B1013" s="1205">
        <v>346</v>
      </c>
      <c r="C1013" s="2144" t="s">
        <v>867</v>
      </c>
      <c r="D1013" s="2145"/>
      <c r="E1013" s="1206" t="s">
        <v>117</v>
      </c>
      <c r="F1013" s="1207" t="s">
        <v>117</v>
      </c>
      <c r="G1013" s="1208" t="s">
        <v>117</v>
      </c>
      <c r="H1013" s="1208" t="s">
        <v>117</v>
      </c>
      <c r="I1013" s="1208" t="s">
        <v>117</v>
      </c>
      <c r="J1013" s="1208" t="s">
        <v>117</v>
      </c>
      <c r="Q1013" s="831"/>
      <c r="R1013" s="792"/>
      <c r="S1013" s="792"/>
      <c r="T1013" s="792"/>
      <c r="U1013" s="792"/>
      <c r="V1013" s="792"/>
      <c r="W1013" s="792"/>
      <c r="X1013" s="792"/>
      <c r="Y1013" s="792"/>
      <c r="Z1013" s="792"/>
      <c r="AA1013" s="792"/>
      <c r="AB1013" s="792"/>
      <c r="AC1013" s="792"/>
      <c r="AD1013" s="792"/>
      <c r="AE1013" s="792"/>
      <c r="AF1013" s="792"/>
      <c r="AG1013" s="792"/>
      <c r="AH1013" s="792"/>
      <c r="AI1013" s="792"/>
      <c r="AJ1013" s="792"/>
    </row>
    <row r="1014" spans="1:36" ht="17.100000000000001" customHeight="1">
      <c r="A1014" s="767"/>
      <c r="B1014" s="762"/>
      <c r="C1014" s="1705" t="s">
        <v>867</v>
      </c>
      <c r="D1014" s="1703"/>
      <c r="E1014" s="75" t="s">
        <v>96</v>
      </c>
      <c r="F1014" s="76">
        <v>200</v>
      </c>
      <c r="G1014" s="97">
        <f t="shared" si="281"/>
        <v>447.65</v>
      </c>
      <c r="H1014" s="56">
        <v>89530</v>
      </c>
      <c r="I1014" s="56"/>
      <c r="J1014" s="56"/>
      <c r="Q1014" s="831"/>
      <c r="R1014" s="792"/>
      <c r="S1014" s="792"/>
      <c r="T1014" s="792"/>
      <c r="U1014" s="792"/>
      <c r="V1014" s="792"/>
      <c r="W1014" s="792"/>
      <c r="X1014" s="792"/>
      <c r="Y1014" s="792"/>
      <c r="Z1014" s="792"/>
      <c r="AA1014" s="792"/>
      <c r="AB1014" s="792"/>
      <c r="AC1014" s="792"/>
      <c r="AD1014" s="792"/>
      <c r="AE1014" s="792"/>
      <c r="AF1014" s="792"/>
      <c r="AG1014" s="792"/>
      <c r="AH1014" s="792"/>
      <c r="AI1014" s="792"/>
      <c r="AJ1014" s="792"/>
    </row>
    <row r="1015" spans="1:36" ht="17.100000000000001" customHeight="1">
      <c r="A1015" s="767"/>
      <c r="B1015" s="762"/>
      <c r="C1015" s="1705"/>
      <c r="D1015" s="1703"/>
      <c r="E1015" s="75" t="s">
        <v>96</v>
      </c>
      <c r="F1015" s="76"/>
      <c r="G1015" s="97" t="e">
        <f t="shared" si="281"/>
        <v>#DIV/0!</v>
      </c>
      <c r="H1015" s="56"/>
      <c r="I1015" s="56"/>
      <c r="J1015" s="56"/>
      <c r="Q1015" s="831"/>
      <c r="R1015" s="792"/>
      <c r="S1015" s="792"/>
      <c r="T1015" s="792"/>
      <c r="U1015" s="792"/>
      <c r="V1015" s="792"/>
      <c r="W1015" s="792"/>
      <c r="X1015" s="792"/>
      <c r="Y1015" s="792"/>
      <c r="Z1015" s="792"/>
      <c r="AA1015" s="792"/>
      <c r="AB1015" s="792"/>
      <c r="AC1015" s="792"/>
      <c r="AD1015" s="792"/>
      <c r="AE1015" s="792"/>
      <c r="AF1015" s="792"/>
      <c r="AG1015" s="792"/>
      <c r="AH1015" s="792"/>
      <c r="AI1015" s="792"/>
      <c r="AJ1015" s="792"/>
    </row>
    <row r="1016" spans="1:36" ht="17.100000000000001" hidden="1" customHeight="1">
      <c r="A1016" s="767"/>
      <c r="B1016" s="762"/>
      <c r="C1016" s="1705"/>
      <c r="D1016" s="1703"/>
      <c r="E1016" s="75" t="s">
        <v>96</v>
      </c>
      <c r="F1016" s="76"/>
      <c r="G1016" s="97" t="e">
        <f t="shared" si="281"/>
        <v>#DIV/0!</v>
      </c>
      <c r="H1016" s="56"/>
      <c r="I1016" s="56"/>
      <c r="J1016" s="56"/>
      <c r="Q1016" s="831"/>
      <c r="R1016" s="792"/>
      <c r="S1016" s="792"/>
      <c r="T1016" s="792"/>
      <c r="U1016" s="792"/>
      <c r="V1016" s="792"/>
      <c r="W1016" s="792"/>
      <c r="X1016" s="792"/>
      <c r="Y1016" s="792"/>
      <c r="Z1016" s="792"/>
      <c r="AA1016" s="792"/>
      <c r="AB1016" s="792"/>
      <c r="AC1016" s="792"/>
      <c r="AD1016" s="792"/>
      <c r="AE1016" s="792"/>
      <c r="AF1016" s="792"/>
      <c r="AG1016" s="792"/>
      <c r="AH1016" s="792"/>
      <c r="AI1016" s="792"/>
      <c r="AJ1016" s="792"/>
    </row>
    <row r="1017" spans="1:36" ht="17.100000000000001" hidden="1" customHeight="1">
      <c r="A1017" s="767"/>
      <c r="B1017" s="762"/>
      <c r="C1017" s="1705"/>
      <c r="D1017" s="1703"/>
      <c r="E1017" s="75" t="s">
        <v>96</v>
      </c>
      <c r="F1017" s="76"/>
      <c r="G1017" s="97" t="e">
        <f t="shared" si="281"/>
        <v>#DIV/0!</v>
      </c>
      <c r="H1017" s="56"/>
      <c r="I1017" s="56"/>
      <c r="J1017" s="56"/>
      <c r="Q1017" s="831"/>
      <c r="R1017" s="792"/>
      <c r="S1017" s="792"/>
      <c r="T1017" s="792"/>
      <c r="U1017" s="792"/>
      <c r="V1017" s="792"/>
      <c r="W1017" s="792"/>
      <c r="X1017" s="792"/>
      <c r="Y1017" s="792"/>
      <c r="Z1017" s="792"/>
      <c r="AA1017" s="792"/>
      <c r="AB1017" s="792"/>
      <c r="AC1017" s="792"/>
      <c r="AD1017" s="792"/>
      <c r="AE1017" s="792"/>
      <c r="AF1017" s="792"/>
      <c r="AG1017" s="792"/>
      <c r="AH1017" s="792"/>
      <c r="AI1017" s="792"/>
      <c r="AJ1017" s="792"/>
    </row>
    <row r="1018" spans="1:36" ht="17.100000000000001" hidden="1" customHeight="1">
      <c r="A1018" s="767"/>
      <c r="B1018" s="762"/>
      <c r="C1018" s="1705"/>
      <c r="D1018" s="1703"/>
      <c r="E1018" s="75" t="s">
        <v>96</v>
      </c>
      <c r="F1018" s="76"/>
      <c r="G1018" s="97" t="e">
        <f t="shared" si="281"/>
        <v>#DIV/0!</v>
      </c>
      <c r="H1018" s="56"/>
      <c r="I1018" s="56"/>
      <c r="J1018" s="56"/>
      <c r="Q1018" s="831"/>
      <c r="R1018" s="792"/>
      <c r="S1018" s="792"/>
      <c r="T1018" s="792"/>
      <c r="U1018" s="792"/>
      <c r="V1018" s="792"/>
      <c r="W1018" s="792"/>
      <c r="X1018" s="792"/>
      <c r="Y1018" s="792"/>
      <c r="Z1018" s="792"/>
      <c r="AA1018" s="792"/>
      <c r="AB1018" s="792"/>
      <c r="AC1018" s="792"/>
      <c r="AD1018" s="792"/>
      <c r="AE1018" s="792"/>
      <c r="AF1018" s="792"/>
      <c r="AG1018" s="792"/>
      <c r="AH1018" s="792"/>
      <c r="AI1018" s="792"/>
      <c r="AJ1018" s="792"/>
    </row>
    <row r="1019" spans="1:36" ht="17.100000000000001" hidden="1" customHeight="1">
      <c r="A1019" s="767"/>
      <c r="B1019" s="762"/>
      <c r="C1019" s="1705"/>
      <c r="D1019" s="1703"/>
      <c r="E1019" s="75" t="s">
        <v>96</v>
      </c>
      <c r="F1019" s="76"/>
      <c r="G1019" s="97" t="e">
        <f t="shared" si="281"/>
        <v>#DIV/0!</v>
      </c>
      <c r="H1019" s="56"/>
      <c r="I1019" s="56"/>
      <c r="J1019" s="56"/>
      <c r="Q1019" s="831"/>
      <c r="R1019" s="792"/>
      <c r="S1019" s="792"/>
      <c r="T1019" s="792"/>
      <c r="U1019" s="792"/>
      <c r="V1019" s="792"/>
      <c r="W1019" s="792"/>
      <c r="X1019" s="792"/>
      <c r="Y1019" s="792"/>
      <c r="Z1019" s="792"/>
      <c r="AA1019" s="792"/>
      <c r="AB1019" s="792"/>
      <c r="AC1019" s="792"/>
      <c r="AD1019" s="792"/>
      <c r="AE1019" s="792"/>
      <c r="AF1019" s="792"/>
      <c r="AG1019" s="792"/>
      <c r="AH1019" s="792"/>
      <c r="AI1019" s="792"/>
      <c r="AJ1019" s="792"/>
    </row>
    <row r="1020" spans="1:36" ht="17.100000000000001" hidden="1" customHeight="1">
      <c r="A1020" s="767"/>
      <c r="B1020" s="762"/>
      <c r="C1020" s="1705"/>
      <c r="D1020" s="1703"/>
      <c r="E1020" s="75" t="s">
        <v>96</v>
      </c>
      <c r="F1020" s="76"/>
      <c r="G1020" s="97" t="e">
        <f t="shared" si="281"/>
        <v>#DIV/0!</v>
      </c>
      <c r="H1020" s="56"/>
      <c r="I1020" s="56"/>
      <c r="J1020" s="56"/>
      <c r="Q1020" s="831"/>
      <c r="R1020" s="792"/>
      <c r="S1020" s="792"/>
      <c r="T1020" s="792"/>
      <c r="U1020" s="792"/>
      <c r="V1020" s="792"/>
      <c r="W1020" s="792"/>
      <c r="X1020" s="792"/>
      <c r="Y1020" s="792"/>
      <c r="Z1020" s="792"/>
      <c r="AA1020" s="792"/>
      <c r="AB1020" s="792"/>
      <c r="AC1020" s="792"/>
      <c r="AD1020" s="792"/>
      <c r="AE1020" s="792"/>
      <c r="AF1020" s="792"/>
      <c r="AG1020" s="792"/>
      <c r="AH1020" s="792"/>
      <c r="AI1020" s="792"/>
      <c r="AJ1020" s="792"/>
    </row>
    <row r="1021" spans="1:36" ht="17.100000000000001" hidden="1" customHeight="1">
      <c r="A1021" s="767"/>
      <c r="B1021" s="762"/>
      <c r="C1021" s="1705"/>
      <c r="D1021" s="1703"/>
      <c r="E1021" s="75" t="s">
        <v>96</v>
      </c>
      <c r="F1021" s="76"/>
      <c r="G1021" s="97" t="e">
        <f t="shared" si="281"/>
        <v>#DIV/0!</v>
      </c>
      <c r="H1021" s="56"/>
      <c r="I1021" s="56"/>
      <c r="J1021" s="56"/>
      <c r="Q1021" s="831"/>
      <c r="R1021" s="792"/>
      <c r="S1021" s="792"/>
      <c r="T1021" s="792"/>
      <c r="U1021" s="792"/>
      <c r="V1021" s="792"/>
      <c r="W1021" s="792"/>
      <c r="X1021" s="792"/>
      <c r="Y1021" s="792"/>
      <c r="Z1021" s="792"/>
      <c r="AA1021" s="792"/>
      <c r="AB1021" s="792"/>
      <c r="AC1021" s="792"/>
      <c r="AD1021" s="792"/>
      <c r="AE1021" s="792"/>
      <c r="AF1021" s="792"/>
      <c r="AG1021" s="792"/>
      <c r="AH1021" s="792"/>
      <c r="AI1021" s="792"/>
      <c r="AJ1021" s="792"/>
    </row>
    <row r="1022" spans="1:36" ht="17.100000000000001" hidden="1" customHeight="1">
      <c r="A1022" s="767"/>
      <c r="B1022" s="762"/>
      <c r="C1022" s="1705"/>
      <c r="D1022" s="1703"/>
      <c r="E1022" s="75" t="s">
        <v>96</v>
      </c>
      <c r="F1022" s="76"/>
      <c r="G1022" s="97" t="e">
        <f t="shared" si="281"/>
        <v>#DIV/0!</v>
      </c>
      <c r="H1022" s="56"/>
      <c r="I1022" s="56"/>
      <c r="J1022" s="56"/>
      <c r="Q1022" s="831"/>
      <c r="R1022" s="792"/>
      <c r="S1022" s="792"/>
      <c r="T1022" s="792"/>
      <c r="U1022" s="792"/>
      <c r="V1022" s="792"/>
      <c r="W1022" s="792"/>
      <c r="X1022" s="792"/>
      <c r="Y1022" s="792"/>
      <c r="Z1022" s="792"/>
      <c r="AA1022" s="792"/>
      <c r="AB1022" s="792"/>
      <c r="AC1022" s="792"/>
      <c r="AD1022" s="792"/>
      <c r="AE1022" s="792"/>
      <c r="AF1022" s="792"/>
      <c r="AG1022" s="792"/>
      <c r="AH1022" s="792"/>
      <c r="AI1022" s="792"/>
      <c r="AJ1022" s="792"/>
    </row>
    <row r="1023" spans="1:36" ht="17.100000000000001" hidden="1" customHeight="1">
      <c r="A1023" s="767"/>
      <c r="B1023" s="762"/>
      <c r="C1023" s="1705"/>
      <c r="D1023" s="1703"/>
      <c r="E1023" s="75" t="s">
        <v>96</v>
      </c>
      <c r="F1023" s="76"/>
      <c r="G1023" s="97" t="e">
        <f t="shared" si="281"/>
        <v>#DIV/0!</v>
      </c>
      <c r="H1023" s="56"/>
      <c r="I1023" s="56"/>
      <c r="J1023" s="56"/>
      <c r="Q1023" s="831"/>
      <c r="R1023" s="792"/>
      <c r="S1023" s="792"/>
      <c r="T1023" s="792"/>
      <c r="U1023" s="792"/>
      <c r="V1023" s="792"/>
      <c r="W1023" s="792"/>
      <c r="X1023" s="792"/>
      <c r="Y1023" s="792"/>
      <c r="Z1023" s="792"/>
      <c r="AA1023" s="792"/>
      <c r="AB1023" s="792"/>
      <c r="AC1023" s="792"/>
      <c r="AD1023" s="792"/>
      <c r="AE1023" s="792"/>
      <c r="AF1023" s="792"/>
      <c r="AG1023" s="792"/>
      <c r="AH1023" s="792"/>
      <c r="AI1023" s="792"/>
      <c r="AJ1023" s="792"/>
    </row>
    <row r="1024" spans="1:36" ht="17.100000000000001" hidden="1" customHeight="1">
      <c r="A1024" s="767"/>
      <c r="B1024" s="762"/>
      <c r="C1024" s="1705"/>
      <c r="D1024" s="1703"/>
      <c r="E1024" s="75" t="s">
        <v>96</v>
      </c>
      <c r="F1024" s="76"/>
      <c r="G1024" s="97" t="e">
        <f t="shared" si="281"/>
        <v>#DIV/0!</v>
      </c>
      <c r="H1024" s="56"/>
      <c r="I1024" s="56"/>
      <c r="J1024" s="56"/>
      <c r="Q1024" s="831"/>
      <c r="R1024" s="792"/>
      <c r="S1024" s="792"/>
      <c r="T1024" s="792"/>
      <c r="U1024" s="792"/>
      <c r="V1024" s="792"/>
      <c r="W1024" s="792"/>
      <c r="X1024" s="792"/>
      <c r="Y1024" s="792"/>
      <c r="Z1024" s="792"/>
      <c r="AA1024" s="792"/>
      <c r="AB1024" s="792"/>
      <c r="AC1024" s="792"/>
      <c r="AD1024" s="792"/>
      <c r="AE1024" s="792"/>
      <c r="AF1024" s="792"/>
      <c r="AG1024" s="792"/>
      <c r="AH1024" s="792"/>
      <c r="AI1024" s="792"/>
      <c r="AJ1024" s="792"/>
    </row>
    <row r="1025" spans="1:36" ht="17.100000000000001" hidden="1" customHeight="1">
      <c r="A1025" s="767"/>
      <c r="B1025" s="762"/>
      <c r="C1025" s="1705"/>
      <c r="D1025" s="1703"/>
      <c r="E1025" s="75" t="s">
        <v>96</v>
      </c>
      <c r="F1025" s="76"/>
      <c r="G1025" s="97" t="e">
        <f t="shared" si="281"/>
        <v>#DIV/0!</v>
      </c>
      <c r="H1025" s="56"/>
      <c r="I1025" s="56"/>
      <c r="J1025" s="56"/>
      <c r="Q1025" s="831"/>
      <c r="R1025" s="792"/>
      <c r="S1025" s="792"/>
      <c r="T1025" s="792"/>
      <c r="U1025" s="792"/>
      <c r="V1025" s="792"/>
      <c r="W1025" s="792"/>
      <c r="X1025" s="792"/>
      <c r="Y1025" s="792"/>
      <c r="Z1025" s="792"/>
      <c r="AA1025" s="792"/>
      <c r="AB1025" s="792"/>
      <c r="AC1025" s="792"/>
      <c r="AD1025" s="792"/>
      <c r="AE1025" s="792"/>
      <c r="AF1025" s="792"/>
      <c r="AG1025" s="792"/>
      <c r="AH1025" s="792"/>
      <c r="AI1025" s="792"/>
      <c r="AJ1025" s="792"/>
    </row>
    <row r="1026" spans="1:36" ht="17.100000000000001" hidden="1" customHeight="1">
      <c r="A1026" s="767"/>
      <c r="B1026" s="762"/>
      <c r="C1026" s="1705"/>
      <c r="D1026" s="1703"/>
      <c r="E1026" s="75" t="s">
        <v>96</v>
      </c>
      <c r="F1026" s="76"/>
      <c r="G1026" s="97" t="e">
        <f t="shared" si="281"/>
        <v>#DIV/0!</v>
      </c>
      <c r="H1026" s="56"/>
      <c r="I1026" s="56"/>
      <c r="J1026" s="56"/>
      <c r="Q1026" s="831"/>
      <c r="R1026" s="792"/>
      <c r="S1026" s="792"/>
      <c r="T1026" s="792"/>
      <c r="U1026" s="792"/>
      <c r="V1026" s="792"/>
      <c r="W1026" s="792"/>
      <c r="X1026" s="792"/>
      <c r="Y1026" s="792"/>
      <c r="Z1026" s="792"/>
      <c r="AA1026" s="792"/>
      <c r="AB1026" s="792"/>
      <c r="AC1026" s="792"/>
      <c r="AD1026" s="792"/>
      <c r="AE1026" s="792"/>
      <c r="AF1026" s="792"/>
      <c r="AG1026" s="792"/>
      <c r="AH1026" s="792"/>
      <c r="AI1026" s="792"/>
      <c r="AJ1026" s="792"/>
    </row>
    <row r="1027" spans="1:36" ht="17.100000000000001" hidden="1" customHeight="1">
      <c r="A1027" s="767"/>
      <c r="B1027" s="762"/>
      <c r="C1027" s="1705"/>
      <c r="D1027" s="1703"/>
      <c r="E1027" s="75" t="s">
        <v>96</v>
      </c>
      <c r="F1027" s="76"/>
      <c r="G1027" s="97" t="e">
        <f t="shared" si="281"/>
        <v>#DIV/0!</v>
      </c>
      <c r="H1027" s="56"/>
      <c r="I1027" s="56"/>
      <c r="J1027" s="56"/>
      <c r="Q1027" s="831"/>
      <c r="R1027" s="792"/>
      <c r="S1027" s="792"/>
      <c r="T1027" s="792"/>
      <c r="U1027" s="792"/>
      <c r="V1027" s="792"/>
      <c r="W1027" s="792"/>
      <c r="X1027" s="792"/>
      <c r="Y1027" s="792"/>
      <c r="Z1027" s="792"/>
      <c r="AA1027" s="792"/>
      <c r="AB1027" s="792"/>
      <c r="AC1027" s="792"/>
      <c r="AD1027" s="792"/>
      <c r="AE1027" s="792"/>
      <c r="AF1027" s="792"/>
      <c r="AG1027" s="792"/>
      <c r="AH1027" s="792"/>
      <c r="AI1027" s="792"/>
      <c r="AJ1027" s="792"/>
    </row>
    <row r="1028" spans="1:36" ht="17.100000000000001" hidden="1" customHeight="1">
      <c r="A1028" s="767"/>
      <c r="B1028" s="762"/>
      <c r="C1028" s="1705"/>
      <c r="D1028" s="1703"/>
      <c r="E1028" s="75" t="s">
        <v>96</v>
      </c>
      <c r="F1028" s="76"/>
      <c r="G1028" s="97" t="e">
        <f t="shared" si="281"/>
        <v>#DIV/0!</v>
      </c>
      <c r="H1028" s="56"/>
      <c r="I1028" s="56"/>
      <c r="J1028" s="56"/>
      <c r="Q1028" s="831"/>
      <c r="R1028" s="792"/>
      <c r="S1028" s="792"/>
      <c r="T1028" s="792"/>
      <c r="U1028" s="792"/>
      <c r="V1028" s="792"/>
      <c r="W1028" s="792"/>
      <c r="X1028" s="792"/>
      <c r="Y1028" s="792"/>
      <c r="Z1028" s="792"/>
      <c r="AA1028" s="792"/>
      <c r="AB1028" s="792"/>
      <c r="AC1028" s="792"/>
      <c r="AD1028" s="792"/>
      <c r="AE1028" s="792"/>
      <c r="AF1028" s="792"/>
      <c r="AG1028" s="792"/>
      <c r="AH1028" s="792"/>
      <c r="AI1028" s="792"/>
      <c r="AJ1028" s="792"/>
    </row>
    <row r="1029" spans="1:36" ht="17.100000000000001" hidden="1" customHeight="1">
      <c r="A1029" s="767"/>
      <c r="B1029" s="762"/>
      <c r="C1029" s="1705"/>
      <c r="D1029" s="1703"/>
      <c r="E1029" s="75" t="s">
        <v>96</v>
      </c>
      <c r="F1029" s="76"/>
      <c r="G1029" s="97" t="e">
        <f t="shared" si="281"/>
        <v>#DIV/0!</v>
      </c>
      <c r="H1029" s="56"/>
      <c r="I1029" s="56"/>
      <c r="J1029" s="56"/>
      <c r="Q1029" s="831"/>
      <c r="R1029" s="792"/>
      <c r="S1029" s="792"/>
      <c r="T1029" s="792"/>
      <c r="U1029" s="792"/>
      <c r="V1029" s="792"/>
      <c r="W1029" s="792"/>
      <c r="X1029" s="792"/>
      <c r="Y1029" s="792"/>
      <c r="Z1029" s="792"/>
      <c r="AA1029" s="792"/>
      <c r="AB1029" s="792"/>
      <c r="AC1029" s="792"/>
      <c r="AD1029" s="792"/>
      <c r="AE1029" s="792"/>
      <c r="AF1029" s="792"/>
      <c r="AG1029" s="792"/>
      <c r="AH1029" s="792"/>
      <c r="AI1029" s="792"/>
      <c r="AJ1029" s="792"/>
    </row>
    <row r="1030" spans="1:36" ht="17.100000000000001" hidden="1" customHeight="1">
      <c r="A1030" s="767"/>
      <c r="B1030" s="762"/>
      <c r="C1030" s="1705"/>
      <c r="D1030" s="1703"/>
      <c r="E1030" s="75" t="s">
        <v>96</v>
      </c>
      <c r="F1030" s="76"/>
      <c r="G1030" s="97" t="e">
        <f t="shared" si="281"/>
        <v>#DIV/0!</v>
      </c>
      <c r="H1030" s="56"/>
      <c r="I1030" s="56"/>
      <c r="J1030" s="56"/>
      <c r="Q1030" s="831"/>
      <c r="R1030" s="792"/>
      <c r="S1030" s="792"/>
      <c r="T1030" s="792"/>
      <c r="U1030" s="792"/>
      <c r="V1030" s="792"/>
      <c r="W1030" s="792"/>
      <c r="X1030" s="792"/>
      <c r="Y1030" s="792"/>
      <c r="Z1030" s="792"/>
      <c r="AA1030" s="792"/>
      <c r="AB1030" s="792"/>
      <c r="AC1030" s="792"/>
      <c r="AD1030" s="792"/>
      <c r="AE1030" s="792"/>
      <c r="AF1030" s="792"/>
      <c r="AG1030" s="792"/>
      <c r="AH1030" s="792"/>
      <c r="AI1030" s="792"/>
      <c r="AJ1030" s="792"/>
    </row>
    <row r="1031" spans="1:36" ht="17.100000000000001" hidden="1" customHeight="1">
      <c r="A1031" s="767"/>
      <c r="B1031" s="762"/>
      <c r="C1031" s="1705"/>
      <c r="D1031" s="1703"/>
      <c r="E1031" s="75" t="s">
        <v>96</v>
      </c>
      <c r="F1031" s="76"/>
      <c r="G1031" s="97" t="e">
        <f t="shared" si="281"/>
        <v>#DIV/0!</v>
      </c>
      <c r="H1031" s="56"/>
      <c r="I1031" s="56"/>
      <c r="J1031" s="56"/>
      <c r="Q1031" s="831"/>
      <c r="R1031" s="792"/>
      <c r="S1031" s="792"/>
      <c r="T1031" s="792"/>
      <c r="U1031" s="792"/>
      <c r="V1031" s="792"/>
      <c r="W1031" s="792"/>
      <c r="X1031" s="792"/>
      <c r="Y1031" s="792"/>
      <c r="Z1031" s="792"/>
      <c r="AA1031" s="792"/>
      <c r="AB1031" s="792"/>
      <c r="AC1031" s="792"/>
      <c r="AD1031" s="792"/>
      <c r="AE1031" s="792"/>
      <c r="AF1031" s="792"/>
      <c r="AG1031" s="792"/>
      <c r="AH1031" s="792"/>
      <c r="AI1031" s="792"/>
      <c r="AJ1031" s="792"/>
    </row>
    <row r="1032" spans="1:36" ht="17.100000000000001" hidden="1" customHeight="1">
      <c r="A1032" s="767"/>
      <c r="B1032" s="762"/>
      <c r="C1032" s="1705"/>
      <c r="D1032" s="1703"/>
      <c r="E1032" s="75" t="s">
        <v>96</v>
      </c>
      <c r="F1032" s="76"/>
      <c r="G1032" s="97" t="e">
        <f t="shared" si="281"/>
        <v>#DIV/0!</v>
      </c>
      <c r="H1032" s="56"/>
      <c r="I1032" s="56"/>
      <c r="J1032" s="56"/>
      <c r="Q1032" s="831"/>
      <c r="R1032" s="792"/>
      <c r="S1032" s="792"/>
      <c r="T1032" s="792"/>
      <c r="U1032" s="792"/>
      <c r="V1032" s="792"/>
      <c r="W1032" s="792"/>
      <c r="X1032" s="792"/>
      <c r="Y1032" s="792"/>
      <c r="Z1032" s="792"/>
      <c r="AA1032" s="792"/>
      <c r="AB1032" s="792"/>
      <c r="AC1032" s="792"/>
      <c r="AD1032" s="792"/>
      <c r="AE1032" s="792"/>
      <c r="AF1032" s="792"/>
      <c r="AG1032" s="792"/>
      <c r="AH1032" s="792"/>
      <c r="AI1032" s="792"/>
      <c r="AJ1032" s="792"/>
    </row>
    <row r="1033" spans="1:36" ht="17.100000000000001" hidden="1" customHeight="1">
      <c r="A1033" s="767"/>
      <c r="B1033" s="762"/>
      <c r="C1033" s="1705"/>
      <c r="D1033" s="1703"/>
      <c r="E1033" s="75" t="s">
        <v>96</v>
      </c>
      <c r="F1033" s="76"/>
      <c r="G1033" s="97" t="e">
        <f t="shared" si="281"/>
        <v>#DIV/0!</v>
      </c>
      <c r="H1033" s="56"/>
      <c r="I1033" s="56"/>
      <c r="J1033" s="56"/>
      <c r="Q1033" s="831"/>
      <c r="R1033" s="792"/>
      <c r="S1033" s="792"/>
      <c r="T1033" s="792"/>
      <c r="U1033" s="792"/>
      <c r="V1033" s="792"/>
      <c r="W1033" s="792"/>
      <c r="X1033" s="792"/>
      <c r="Y1033" s="792"/>
      <c r="Z1033" s="792"/>
      <c r="AA1033" s="792"/>
      <c r="AB1033" s="792"/>
      <c r="AC1033" s="792"/>
      <c r="AD1033" s="792"/>
      <c r="AE1033" s="792"/>
      <c r="AF1033" s="792"/>
      <c r="AG1033" s="792"/>
      <c r="AH1033" s="792"/>
      <c r="AI1033" s="792"/>
      <c r="AJ1033" s="792"/>
    </row>
    <row r="1034" spans="1:36" ht="17.100000000000001" hidden="1" customHeight="1">
      <c r="A1034" s="767"/>
      <c r="B1034" s="762"/>
      <c r="C1034" s="1705"/>
      <c r="D1034" s="1703"/>
      <c r="E1034" s="75" t="s">
        <v>96</v>
      </c>
      <c r="F1034" s="76"/>
      <c r="G1034" s="97" t="e">
        <f t="shared" si="281"/>
        <v>#DIV/0!</v>
      </c>
      <c r="H1034" s="56"/>
      <c r="I1034" s="56"/>
      <c r="J1034" s="56"/>
      <c r="Q1034" s="831"/>
      <c r="R1034" s="792"/>
      <c r="S1034" s="792"/>
      <c r="T1034" s="792"/>
      <c r="U1034" s="792"/>
      <c r="V1034" s="792"/>
      <c r="W1034" s="792"/>
      <c r="X1034" s="792"/>
      <c r="Y1034" s="792"/>
      <c r="Z1034" s="792"/>
      <c r="AA1034" s="792"/>
      <c r="AB1034" s="792"/>
      <c r="AC1034" s="792"/>
      <c r="AD1034" s="792"/>
      <c r="AE1034" s="792"/>
      <c r="AF1034" s="792"/>
      <c r="AG1034" s="792"/>
      <c r="AH1034" s="792"/>
      <c r="AI1034" s="792"/>
      <c r="AJ1034" s="792"/>
    </row>
    <row r="1035" spans="1:36" ht="17.100000000000001" hidden="1" customHeight="1">
      <c r="A1035" s="767"/>
      <c r="B1035" s="762"/>
      <c r="C1035" s="1705"/>
      <c r="D1035" s="1703"/>
      <c r="E1035" s="75" t="s">
        <v>96</v>
      </c>
      <c r="F1035" s="76"/>
      <c r="G1035" s="97" t="e">
        <f t="shared" si="281"/>
        <v>#DIV/0!</v>
      </c>
      <c r="H1035" s="56"/>
      <c r="I1035" s="56"/>
      <c r="J1035" s="56"/>
      <c r="Q1035" s="831"/>
      <c r="R1035" s="792"/>
      <c r="S1035" s="792"/>
      <c r="T1035" s="792"/>
      <c r="U1035" s="792"/>
      <c r="V1035" s="792"/>
      <c r="W1035" s="792"/>
      <c r="X1035" s="792"/>
      <c r="Y1035" s="792"/>
      <c r="Z1035" s="792"/>
      <c r="AA1035" s="792"/>
      <c r="AB1035" s="792"/>
      <c r="AC1035" s="792"/>
      <c r="AD1035" s="792"/>
      <c r="AE1035" s="792"/>
      <c r="AF1035" s="792"/>
      <c r="AG1035" s="792"/>
      <c r="AH1035" s="792"/>
      <c r="AI1035" s="792"/>
      <c r="AJ1035" s="792"/>
    </row>
    <row r="1036" spans="1:36" ht="17.100000000000001" hidden="1" customHeight="1">
      <c r="A1036" s="767"/>
      <c r="B1036" s="762"/>
      <c r="C1036" s="1705"/>
      <c r="D1036" s="1703"/>
      <c r="E1036" s="75" t="s">
        <v>96</v>
      </c>
      <c r="F1036" s="76"/>
      <c r="G1036" s="97" t="e">
        <f t="shared" si="281"/>
        <v>#DIV/0!</v>
      </c>
      <c r="H1036" s="56"/>
      <c r="I1036" s="56"/>
      <c r="J1036" s="56"/>
      <c r="Q1036" s="831"/>
      <c r="R1036" s="792"/>
      <c r="S1036" s="792"/>
      <c r="T1036" s="792"/>
      <c r="U1036" s="792"/>
      <c r="V1036" s="792"/>
      <c r="W1036" s="792"/>
      <c r="X1036" s="792"/>
      <c r="Y1036" s="792"/>
      <c r="Z1036" s="792"/>
      <c r="AA1036" s="792"/>
      <c r="AB1036" s="792"/>
      <c r="AC1036" s="792"/>
      <c r="AD1036" s="792"/>
      <c r="AE1036" s="792"/>
      <c r="AF1036" s="792"/>
      <c r="AG1036" s="792"/>
      <c r="AH1036" s="792"/>
      <c r="AI1036" s="792"/>
      <c r="AJ1036" s="792"/>
    </row>
    <row r="1037" spans="1:36" ht="17.100000000000001" hidden="1" customHeight="1">
      <c r="A1037" s="767"/>
      <c r="B1037" s="762"/>
      <c r="C1037" s="1705"/>
      <c r="D1037" s="1703"/>
      <c r="E1037" s="75" t="s">
        <v>96</v>
      </c>
      <c r="F1037" s="76"/>
      <c r="G1037" s="97" t="e">
        <f t="shared" si="281"/>
        <v>#DIV/0!</v>
      </c>
      <c r="H1037" s="56"/>
      <c r="I1037" s="56"/>
      <c r="J1037" s="56"/>
      <c r="Q1037" s="831"/>
      <c r="R1037" s="792"/>
      <c r="S1037" s="792"/>
      <c r="T1037" s="792"/>
      <c r="U1037" s="792"/>
      <c r="V1037" s="792"/>
      <c r="W1037" s="792"/>
      <c r="X1037" s="792"/>
      <c r="Y1037" s="792"/>
      <c r="Z1037" s="792"/>
      <c r="AA1037" s="792"/>
      <c r="AB1037" s="792"/>
      <c r="AC1037" s="792"/>
      <c r="AD1037" s="792"/>
      <c r="AE1037" s="792"/>
      <c r="AF1037" s="792"/>
      <c r="AG1037" s="792"/>
      <c r="AH1037" s="792"/>
      <c r="AI1037" s="792"/>
      <c r="AJ1037" s="792"/>
    </row>
    <row r="1038" spans="1:36" ht="17.100000000000001" hidden="1" customHeight="1">
      <c r="A1038" s="767"/>
      <c r="B1038" s="762"/>
      <c r="C1038" s="1705"/>
      <c r="D1038" s="1703"/>
      <c r="E1038" s="75" t="s">
        <v>96</v>
      </c>
      <c r="F1038" s="76"/>
      <c r="G1038" s="97" t="e">
        <f t="shared" si="281"/>
        <v>#DIV/0!</v>
      </c>
      <c r="H1038" s="56"/>
      <c r="I1038" s="56"/>
      <c r="J1038" s="56"/>
      <c r="Q1038" s="831"/>
      <c r="R1038" s="792"/>
      <c r="S1038" s="792"/>
      <c r="T1038" s="792"/>
      <c r="U1038" s="792"/>
      <c r="V1038" s="792"/>
      <c r="W1038" s="792"/>
      <c r="X1038" s="792"/>
      <c r="Y1038" s="792"/>
      <c r="Z1038" s="792"/>
      <c r="AA1038" s="792"/>
      <c r="AB1038" s="792"/>
      <c r="AC1038" s="792"/>
      <c r="AD1038" s="792"/>
      <c r="AE1038" s="792"/>
      <c r="AF1038" s="792"/>
      <c r="AG1038" s="792"/>
      <c r="AH1038" s="792"/>
      <c r="AI1038" s="792"/>
      <c r="AJ1038" s="792"/>
    </row>
    <row r="1039" spans="1:36" ht="17.100000000000001" hidden="1" customHeight="1">
      <c r="A1039" s="767"/>
      <c r="B1039" s="762"/>
      <c r="C1039" s="1705"/>
      <c r="D1039" s="1703"/>
      <c r="E1039" s="75" t="s">
        <v>96</v>
      </c>
      <c r="F1039" s="76"/>
      <c r="G1039" s="97" t="e">
        <f t="shared" si="281"/>
        <v>#DIV/0!</v>
      </c>
      <c r="H1039" s="56"/>
      <c r="I1039" s="56"/>
      <c r="J1039" s="56"/>
      <c r="Q1039" s="831"/>
      <c r="R1039" s="792"/>
      <c r="S1039" s="792"/>
      <c r="T1039" s="792"/>
      <c r="U1039" s="792"/>
      <c r="V1039" s="792"/>
      <c r="W1039" s="792"/>
      <c r="X1039" s="792"/>
      <c r="Y1039" s="792"/>
      <c r="Z1039" s="792"/>
      <c r="AA1039" s="792"/>
      <c r="AB1039" s="792"/>
      <c r="AC1039" s="792"/>
      <c r="AD1039" s="792"/>
      <c r="AE1039" s="792"/>
      <c r="AF1039" s="792"/>
      <c r="AG1039" s="792"/>
      <c r="AH1039" s="792"/>
      <c r="AI1039" s="792"/>
      <c r="AJ1039" s="792"/>
    </row>
    <row r="1040" spans="1:36" ht="17.100000000000001" hidden="1" customHeight="1">
      <c r="A1040" s="767"/>
      <c r="B1040" s="762"/>
      <c r="C1040" s="1705"/>
      <c r="D1040" s="1703"/>
      <c r="E1040" s="75" t="s">
        <v>96</v>
      </c>
      <c r="F1040" s="76"/>
      <c r="G1040" s="97" t="e">
        <f t="shared" si="281"/>
        <v>#DIV/0!</v>
      </c>
      <c r="H1040" s="56"/>
      <c r="I1040" s="56"/>
      <c r="J1040" s="56"/>
      <c r="Q1040" s="831"/>
      <c r="R1040" s="792"/>
      <c r="S1040" s="792"/>
      <c r="T1040" s="792"/>
      <c r="U1040" s="792"/>
      <c r="V1040" s="792"/>
      <c r="W1040" s="792"/>
      <c r="X1040" s="792"/>
      <c r="Y1040" s="792"/>
      <c r="Z1040" s="792"/>
      <c r="AA1040" s="792"/>
      <c r="AB1040" s="792"/>
      <c r="AC1040" s="792"/>
      <c r="AD1040" s="792"/>
      <c r="AE1040" s="792"/>
      <c r="AF1040" s="792"/>
      <c r="AG1040" s="792"/>
      <c r="AH1040" s="792"/>
      <c r="AI1040" s="792"/>
      <c r="AJ1040" s="792"/>
    </row>
    <row r="1041" spans="1:36" ht="17.100000000000001" hidden="1" customHeight="1">
      <c r="A1041" s="767"/>
      <c r="B1041" s="762"/>
      <c r="C1041" s="1705"/>
      <c r="D1041" s="1703"/>
      <c r="E1041" s="75" t="s">
        <v>96</v>
      </c>
      <c r="F1041" s="76"/>
      <c r="G1041" s="97" t="e">
        <f t="shared" si="281"/>
        <v>#DIV/0!</v>
      </c>
      <c r="H1041" s="56"/>
      <c r="I1041" s="56"/>
      <c r="J1041" s="56"/>
      <c r="Q1041" s="831"/>
      <c r="R1041" s="792"/>
      <c r="S1041" s="792"/>
      <c r="T1041" s="792"/>
      <c r="U1041" s="792"/>
      <c r="V1041" s="792"/>
      <c r="W1041" s="792"/>
      <c r="X1041" s="792"/>
      <c r="Y1041" s="792"/>
      <c r="Z1041" s="792"/>
      <c r="AA1041" s="792"/>
      <c r="AB1041" s="792"/>
      <c r="AC1041" s="792"/>
      <c r="AD1041" s="792"/>
      <c r="AE1041" s="792"/>
      <c r="AF1041" s="792"/>
      <c r="AG1041" s="792"/>
      <c r="AH1041" s="792"/>
      <c r="AI1041" s="792"/>
      <c r="AJ1041" s="792"/>
    </row>
    <row r="1042" spans="1:36" ht="17.100000000000001" hidden="1" customHeight="1">
      <c r="A1042" s="767"/>
      <c r="B1042" s="762"/>
      <c r="C1042" s="1705"/>
      <c r="D1042" s="1703"/>
      <c r="E1042" s="75" t="s">
        <v>96</v>
      </c>
      <c r="F1042" s="76"/>
      <c r="G1042" s="97" t="e">
        <f t="shared" si="281"/>
        <v>#DIV/0!</v>
      </c>
      <c r="H1042" s="56"/>
      <c r="I1042" s="56"/>
      <c r="J1042" s="56"/>
      <c r="Q1042" s="831"/>
      <c r="R1042" s="792"/>
      <c r="S1042" s="792"/>
      <c r="T1042" s="792"/>
      <c r="U1042" s="792"/>
      <c r="V1042" s="792"/>
      <c r="W1042" s="792"/>
      <c r="X1042" s="792"/>
      <c r="Y1042" s="792"/>
      <c r="Z1042" s="792"/>
      <c r="AA1042" s="792"/>
      <c r="AB1042" s="792"/>
      <c r="AC1042" s="792"/>
      <c r="AD1042" s="792"/>
      <c r="AE1042" s="792"/>
      <c r="AF1042" s="792"/>
      <c r="AG1042" s="792"/>
      <c r="AH1042" s="792"/>
      <c r="AI1042" s="792"/>
      <c r="AJ1042" s="792"/>
    </row>
    <row r="1043" spans="1:36" ht="17.100000000000001" hidden="1" customHeight="1">
      <c r="A1043" s="767"/>
      <c r="B1043" s="762"/>
      <c r="C1043" s="1705"/>
      <c r="D1043" s="1703"/>
      <c r="E1043" s="75" t="s">
        <v>96</v>
      </c>
      <c r="F1043" s="76"/>
      <c r="G1043" s="97" t="e">
        <f t="shared" si="281"/>
        <v>#DIV/0!</v>
      </c>
      <c r="H1043" s="56"/>
      <c r="I1043" s="56"/>
      <c r="J1043" s="56"/>
      <c r="Q1043" s="831"/>
      <c r="R1043" s="792"/>
      <c r="S1043" s="792"/>
      <c r="T1043" s="792"/>
      <c r="U1043" s="792"/>
      <c r="V1043" s="792"/>
      <c r="W1043" s="792"/>
      <c r="X1043" s="792"/>
      <c r="Y1043" s="792"/>
      <c r="Z1043" s="792"/>
      <c r="AA1043" s="792"/>
      <c r="AB1043" s="792"/>
      <c r="AC1043" s="792"/>
      <c r="AD1043" s="792"/>
      <c r="AE1043" s="792"/>
      <c r="AF1043" s="792"/>
      <c r="AG1043" s="792"/>
      <c r="AH1043" s="792"/>
      <c r="AI1043" s="792"/>
      <c r="AJ1043" s="792"/>
    </row>
    <row r="1044" spans="1:36" ht="17.100000000000001" hidden="1" customHeight="1">
      <c r="A1044" s="767"/>
      <c r="B1044" s="762"/>
      <c r="C1044" s="1705"/>
      <c r="D1044" s="1703"/>
      <c r="E1044" s="75" t="s">
        <v>96</v>
      </c>
      <c r="F1044" s="76"/>
      <c r="G1044" s="97" t="e">
        <f t="shared" si="281"/>
        <v>#DIV/0!</v>
      </c>
      <c r="H1044" s="56"/>
      <c r="I1044" s="56"/>
      <c r="J1044" s="56"/>
      <c r="Q1044" s="831"/>
      <c r="R1044" s="792"/>
      <c r="S1044" s="792"/>
      <c r="T1044" s="792"/>
      <c r="U1044" s="792"/>
      <c r="V1044" s="792"/>
      <c r="W1044" s="792"/>
      <c r="X1044" s="792"/>
      <c r="Y1044" s="792"/>
      <c r="Z1044" s="792"/>
      <c r="AA1044" s="792"/>
      <c r="AB1044" s="792"/>
      <c r="AC1044" s="792"/>
      <c r="AD1044" s="792"/>
      <c r="AE1044" s="792"/>
      <c r="AF1044" s="792"/>
      <c r="AG1044" s="792"/>
      <c r="AH1044" s="792"/>
      <c r="AI1044" s="792"/>
      <c r="AJ1044" s="792"/>
    </row>
    <row r="1045" spans="1:36" ht="17.100000000000001" hidden="1" customHeight="1">
      <c r="A1045" s="767"/>
      <c r="B1045" s="762"/>
      <c r="C1045" s="1705"/>
      <c r="D1045" s="1703"/>
      <c r="E1045" s="75" t="s">
        <v>96</v>
      </c>
      <c r="F1045" s="76"/>
      <c r="G1045" s="97" t="e">
        <f t="shared" si="281"/>
        <v>#DIV/0!</v>
      </c>
      <c r="H1045" s="56"/>
      <c r="I1045" s="56"/>
      <c r="J1045" s="56"/>
      <c r="Q1045" s="831"/>
      <c r="R1045" s="792"/>
      <c r="S1045" s="792"/>
      <c r="T1045" s="792"/>
      <c r="U1045" s="792"/>
      <c r="V1045" s="792"/>
      <c r="W1045" s="792"/>
      <c r="X1045" s="792"/>
      <c r="Y1045" s="792"/>
      <c r="Z1045" s="792"/>
      <c r="AA1045" s="792"/>
      <c r="AB1045" s="792"/>
      <c r="AC1045" s="792"/>
      <c r="AD1045" s="792"/>
      <c r="AE1045" s="792"/>
      <c r="AF1045" s="792"/>
      <c r="AG1045" s="792"/>
      <c r="AH1045" s="792"/>
      <c r="AI1045" s="792"/>
      <c r="AJ1045" s="792"/>
    </row>
    <row r="1046" spans="1:36" ht="17.100000000000001" hidden="1" customHeight="1">
      <c r="A1046" s="767"/>
      <c r="B1046" s="762"/>
      <c r="C1046" s="1705"/>
      <c r="D1046" s="1703"/>
      <c r="E1046" s="75" t="s">
        <v>96</v>
      </c>
      <c r="F1046" s="76"/>
      <c r="G1046" s="97" t="e">
        <f t="shared" si="281"/>
        <v>#DIV/0!</v>
      </c>
      <c r="H1046" s="56"/>
      <c r="I1046" s="56"/>
      <c r="J1046" s="56"/>
      <c r="Q1046" s="831"/>
      <c r="R1046" s="792"/>
      <c r="S1046" s="792"/>
      <c r="T1046" s="792"/>
      <c r="U1046" s="792"/>
      <c r="V1046" s="792"/>
      <c r="W1046" s="792"/>
      <c r="X1046" s="792"/>
      <c r="Y1046" s="792"/>
      <c r="Z1046" s="792"/>
      <c r="AA1046" s="792"/>
      <c r="AB1046" s="792"/>
      <c r="AC1046" s="792"/>
      <c r="AD1046" s="792"/>
      <c r="AE1046" s="792"/>
      <c r="AF1046" s="792"/>
      <c r="AG1046" s="792"/>
      <c r="AH1046" s="792"/>
      <c r="AI1046" s="792"/>
      <c r="AJ1046" s="792"/>
    </row>
    <row r="1047" spans="1:36" ht="17.100000000000001" hidden="1" customHeight="1">
      <c r="A1047" s="767"/>
      <c r="B1047" s="762"/>
      <c r="C1047" s="1705"/>
      <c r="D1047" s="1703"/>
      <c r="E1047" s="75" t="s">
        <v>96</v>
      </c>
      <c r="F1047" s="76"/>
      <c r="G1047" s="97" t="e">
        <f t="shared" si="281"/>
        <v>#DIV/0!</v>
      </c>
      <c r="H1047" s="56"/>
      <c r="I1047" s="56"/>
      <c r="J1047" s="56"/>
      <c r="Q1047" s="831"/>
      <c r="R1047" s="792"/>
      <c r="S1047" s="792"/>
      <c r="T1047" s="792"/>
      <c r="U1047" s="792"/>
      <c r="V1047" s="792"/>
      <c r="W1047" s="792"/>
      <c r="X1047" s="792"/>
      <c r="Y1047" s="792"/>
      <c r="Z1047" s="792"/>
      <c r="AA1047" s="792"/>
      <c r="AB1047" s="792"/>
      <c r="AC1047" s="792"/>
      <c r="AD1047" s="792"/>
      <c r="AE1047" s="792"/>
      <c r="AF1047" s="792"/>
      <c r="AG1047" s="792"/>
      <c r="AH1047" s="792"/>
      <c r="AI1047" s="792"/>
      <c r="AJ1047" s="792"/>
    </row>
    <row r="1048" spans="1:36" ht="17.100000000000001" hidden="1" customHeight="1">
      <c r="A1048" s="767"/>
      <c r="B1048" s="762"/>
      <c r="C1048" s="1705"/>
      <c r="D1048" s="1703"/>
      <c r="E1048" s="75" t="s">
        <v>96</v>
      </c>
      <c r="F1048" s="76"/>
      <c r="G1048" s="97" t="e">
        <f t="shared" si="281"/>
        <v>#DIV/0!</v>
      </c>
      <c r="H1048" s="56"/>
      <c r="I1048" s="56"/>
      <c r="J1048" s="56"/>
      <c r="Q1048" s="831"/>
      <c r="R1048" s="792"/>
      <c r="S1048" s="792"/>
      <c r="T1048" s="792"/>
      <c r="U1048" s="792"/>
      <c r="V1048" s="792"/>
      <c r="W1048" s="792"/>
      <c r="X1048" s="792"/>
      <c r="Y1048" s="792"/>
      <c r="Z1048" s="792"/>
      <c r="AA1048" s="792"/>
      <c r="AB1048" s="792"/>
      <c r="AC1048" s="792"/>
      <c r="AD1048" s="792"/>
      <c r="AE1048" s="792"/>
      <c r="AF1048" s="792"/>
      <c r="AG1048" s="792"/>
      <c r="AH1048" s="792"/>
      <c r="AI1048" s="792"/>
      <c r="AJ1048" s="792"/>
    </row>
    <row r="1049" spans="1:36" ht="17.100000000000001" hidden="1" customHeight="1">
      <c r="A1049" s="767"/>
      <c r="B1049" s="762"/>
      <c r="C1049" s="1705"/>
      <c r="D1049" s="1703"/>
      <c r="E1049" s="75" t="s">
        <v>96</v>
      </c>
      <c r="F1049" s="76"/>
      <c r="G1049" s="97" t="e">
        <f t="shared" si="281"/>
        <v>#DIV/0!</v>
      </c>
      <c r="H1049" s="56"/>
      <c r="I1049" s="56"/>
      <c r="J1049" s="56"/>
      <c r="Q1049" s="831"/>
      <c r="R1049" s="792"/>
      <c r="S1049" s="792"/>
      <c r="T1049" s="792"/>
      <c r="U1049" s="792"/>
      <c r="V1049" s="792"/>
      <c r="W1049" s="792"/>
      <c r="X1049" s="792"/>
      <c r="Y1049" s="792"/>
      <c r="Z1049" s="792"/>
      <c r="AA1049" s="792"/>
      <c r="AB1049" s="792"/>
      <c r="AC1049" s="792"/>
      <c r="AD1049" s="792"/>
      <c r="AE1049" s="792"/>
      <c r="AF1049" s="792"/>
      <c r="AG1049" s="792"/>
      <c r="AH1049" s="792"/>
      <c r="AI1049" s="792"/>
      <c r="AJ1049" s="792"/>
    </row>
    <row r="1050" spans="1:36" ht="17.100000000000001" hidden="1" customHeight="1">
      <c r="A1050" s="767"/>
      <c r="B1050" s="762"/>
      <c r="C1050" s="1705"/>
      <c r="D1050" s="1703"/>
      <c r="E1050" s="75" t="s">
        <v>96</v>
      </c>
      <c r="F1050" s="76"/>
      <c r="G1050" s="97" t="e">
        <f t="shared" si="281"/>
        <v>#DIV/0!</v>
      </c>
      <c r="H1050" s="56"/>
      <c r="I1050" s="56"/>
      <c r="J1050" s="56"/>
      <c r="Q1050" s="831"/>
      <c r="R1050" s="792"/>
      <c r="S1050" s="792"/>
      <c r="T1050" s="792"/>
      <c r="U1050" s="792"/>
      <c r="V1050" s="792"/>
      <c r="W1050" s="792"/>
      <c r="X1050" s="792"/>
      <c r="Y1050" s="792"/>
      <c r="Z1050" s="792"/>
      <c r="AA1050" s="792"/>
      <c r="AB1050" s="792"/>
      <c r="AC1050" s="792"/>
      <c r="AD1050" s="792"/>
      <c r="AE1050" s="792"/>
      <c r="AF1050" s="792"/>
      <c r="AG1050" s="792"/>
      <c r="AH1050" s="792"/>
      <c r="AI1050" s="792"/>
      <c r="AJ1050" s="792"/>
    </row>
    <row r="1051" spans="1:36" ht="17.100000000000001" hidden="1" customHeight="1">
      <c r="A1051" s="767"/>
      <c r="B1051" s="762"/>
      <c r="C1051" s="1705"/>
      <c r="D1051" s="1703"/>
      <c r="E1051" s="75" t="s">
        <v>96</v>
      </c>
      <c r="F1051" s="76"/>
      <c r="G1051" s="97" t="e">
        <f t="shared" si="281"/>
        <v>#DIV/0!</v>
      </c>
      <c r="H1051" s="56"/>
      <c r="I1051" s="56"/>
      <c r="J1051" s="56"/>
      <c r="Q1051" s="831"/>
      <c r="R1051" s="792"/>
      <c r="S1051" s="792"/>
      <c r="T1051" s="792"/>
      <c r="U1051" s="792"/>
      <c r="V1051" s="792"/>
      <c r="W1051" s="792"/>
      <c r="X1051" s="792"/>
      <c r="Y1051" s="792"/>
      <c r="Z1051" s="792"/>
      <c r="AA1051" s="792"/>
      <c r="AB1051" s="792"/>
      <c r="AC1051" s="792"/>
      <c r="AD1051" s="792"/>
      <c r="AE1051" s="792"/>
      <c r="AF1051" s="792"/>
      <c r="AG1051" s="792"/>
      <c r="AH1051" s="792"/>
      <c r="AI1051" s="792"/>
      <c r="AJ1051" s="792"/>
    </row>
    <row r="1052" spans="1:36" ht="17.100000000000001" hidden="1" customHeight="1">
      <c r="A1052" s="767"/>
      <c r="B1052" s="762"/>
      <c r="C1052" s="1705"/>
      <c r="D1052" s="1703"/>
      <c r="E1052" s="75" t="s">
        <v>96</v>
      </c>
      <c r="F1052" s="76"/>
      <c r="G1052" s="97" t="e">
        <f t="shared" si="281"/>
        <v>#DIV/0!</v>
      </c>
      <c r="H1052" s="56"/>
      <c r="I1052" s="56"/>
      <c r="J1052" s="56"/>
      <c r="Q1052" s="831"/>
      <c r="R1052" s="792"/>
      <c r="S1052" s="792"/>
      <c r="T1052" s="792"/>
      <c r="U1052" s="792"/>
      <c r="V1052" s="792"/>
      <c r="W1052" s="792"/>
      <c r="X1052" s="792"/>
      <c r="Y1052" s="792"/>
      <c r="Z1052" s="792"/>
      <c r="AA1052" s="792"/>
      <c r="AB1052" s="792"/>
      <c r="AC1052" s="792"/>
      <c r="AD1052" s="792"/>
      <c r="AE1052" s="792"/>
      <c r="AF1052" s="792"/>
      <c r="AG1052" s="792"/>
      <c r="AH1052" s="792"/>
      <c r="AI1052" s="792"/>
      <c r="AJ1052" s="792"/>
    </row>
    <row r="1053" spans="1:36" ht="17.100000000000001" hidden="1" customHeight="1">
      <c r="A1053" s="767"/>
      <c r="B1053" s="762"/>
      <c r="C1053" s="1705"/>
      <c r="D1053" s="1703"/>
      <c r="E1053" s="75" t="s">
        <v>96</v>
      </c>
      <c r="F1053" s="76"/>
      <c r="G1053" s="97" t="e">
        <f t="shared" si="281"/>
        <v>#DIV/0!</v>
      </c>
      <c r="H1053" s="56"/>
      <c r="I1053" s="56"/>
      <c r="J1053" s="56"/>
      <c r="Q1053" s="831"/>
      <c r="R1053" s="792"/>
      <c r="S1053" s="792"/>
      <c r="T1053" s="792"/>
      <c r="U1053" s="792"/>
      <c r="V1053" s="792"/>
      <c r="W1053" s="792"/>
      <c r="X1053" s="792"/>
      <c r="Y1053" s="792"/>
      <c r="Z1053" s="792"/>
      <c r="AA1053" s="792"/>
      <c r="AB1053" s="792"/>
      <c r="AC1053" s="792"/>
      <c r="AD1053" s="792"/>
      <c r="AE1053" s="792"/>
      <c r="AF1053" s="792"/>
      <c r="AG1053" s="792"/>
      <c r="AH1053" s="792"/>
      <c r="AI1053" s="792"/>
      <c r="AJ1053" s="792"/>
    </row>
    <row r="1054" spans="1:36" ht="17.100000000000001" hidden="1" customHeight="1">
      <c r="A1054" s="767"/>
      <c r="B1054" s="762"/>
      <c r="C1054" s="1705"/>
      <c r="D1054" s="1703"/>
      <c r="E1054" s="75" t="s">
        <v>96</v>
      </c>
      <c r="F1054" s="76"/>
      <c r="G1054" s="97" t="e">
        <f t="shared" si="281"/>
        <v>#DIV/0!</v>
      </c>
      <c r="H1054" s="56"/>
      <c r="I1054" s="56"/>
      <c r="J1054" s="56"/>
      <c r="Q1054" s="831"/>
      <c r="R1054" s="792"/>
      <c r="S1054" s="792"/>
      <c r="T1054" s="792"/>
      <c r="U1054" s="792"/>
      <c r="V1054" s="792"/>
      <c r="W1054" s="792"/>
      <c r="X1054" s="792"/>
      <c r="Y1054" s="792"/>
      <c r="Z1054" s="792"/>
      <c r="AA1054" s="792"/>
      <c r="AB1054" s="792"/>
      <c r="AC1054" s="792"/>
      <c r="AD1054" s="792"/>
      <c r="AE1054" s="792"/>
      <c r="AF1054" s="792"/>
      <c r="AG1054" s="792"/>
      <c r="AH1054" s="792"/>
      <c r="AI1054" s="792"/>
      <c r="AJ1054" s="792"/>
    </row>
    <row r="1055" spans="1:36" ht="17.100000000000001" hidden="1" customHeight="1">
      <c r="A1055" s="767"/>
      <c r="B1055" s="762"/>
      <c r="C1055" s="1705"/>
      <c r="D1055" s="1703"/>
      <c r="E1055" s="75" t="s">
        <v>96</v>
      </c>
      <c r="F1055" s="76"/>
      <c r="G1055" s="97" t="e">
        <f t="shared" si="281"/>
        <v>#DIV/0!</v>
      </c>
      <c r="H1055" s="56"/>
      <c r="I1055" s="56"/>
      <c r="J1055" s="56"/>
      <c r="Q1055" s="831"/>
      <c r="R1055" s="792"/>
      <c r="S1055" s="792"/>
      <c r="T1055" s="792"/>
      <c r="U1055" s="792"/>
      <c r="V1055" s="792"/>
      <c r="W1055" s="792"/>
      <c r="X1055" s="792"/>
      <c r="Y1055" s="792"/>
      <c r="Z1055" s="792"/>
      <c r="AA1055" s="792"/>
      <c r="AB1055" s="792"/>
      <c r="AC1055" s="792"/>
      <c r="AD1055" s="792"/>
      <c r="AE1055" s="792"/>
      <c r="AF1055" s="792"/>
      <c r="AG1055" s="792"/>
      <c r="AH1055" s="792"/>
      <c r="AI1055" s="792"/>
      <c r="AJ1055" s="792"/>
    </row>
    <row r="1056" spans="1:36" ht="17.100000000000001" hidden="1" customHeight="1">
      <c r="A1056" s="767"/>
      <c r="B1056" s="762"/>
      <c r="C1056" s="1705"/>
      <c r="D1056" s="1703"/>
      <c r="E1056" s="75" t="s">
        <v>96</v>
      </c>
      <c r="F1056" s="76"/>
      <c r="G1056" s="97" t="e">
        <f t="shared" si="281"/>
        <v>#DIV/0!</v>
      </c>
      <c r="H1056" s="56"/>
      <c r="I1056" s="56"/>
      <c r="J1056" s="56"/>
      <c r="Q1056" s="831"/>
      <c r="R1056" s="792"/>
      <c r="S1056" s="792"/>
      <c r="T1056" s="792"/>
      <c r="U1056" s="792"/>
      <c r="V1056" s="792"/>
      <c r="W1056" s="792"/>
      <c r="X1056" s="792"/>
      <c r="Y1056" s="792"/>
      <c r="Z1056" s="792"/>
      <c r="AA1056" s="792"/>
      <c r="AB1056" s="792"/>
      <c r="AC1056" s="792"/>
      <c r="AD1056" s="792"/>
      <c r="AE1056" s="792"/>
      <c r="AF1056" s="792"/>
      <c r="AG1056" s="792"/>
      <c r="AH1056" s="792"/>
      <c r="AI1056" s="792"/>
      <c r="AJ1056" s="792"/>
    </row>
    <row r="1057" spans="1:36" ht="17.100000000000001" hidden="1" customHeight="1">
      <c r="A1057" s="767"/>
      <c r="B1057" s="762"/>
      <c r="C1057" s="1705"/>
      <c r="D1057" s="1703"/>
      <c r="E1057" s="75" t="s">
        <v>96</v>
      </c>
      <c r="F1057" s="76"/>
      <c r="G1057" s="97" t="e">
        <f t="shared" si="281"/>
        <v>#DIV/0!</v>
      </c>
      <c r="H1057" s="56"/>
      <c r="I1057" s="56"/>
      <c r="J1057" s="56"/>
      <c r="Q1057" s="831"/>
      <c r="R1057" s="792"/>
      <c r="S1057" s="792"/>
      <c r="T1057" s="792"/>
      <c r="U1057" s="792"/>
      <c r="V1057" s="792"/>
      <c r="W1057" s="792"/>
      <c r="X1057" s="792"/>
      <c r="Y1057" s="792"/>
      <c r="Z1057" s="792"/>
      <c r="AA1057" s="792"/>
      <c r="AB1057" s="792"/>
      <c r="AC1057" s="792"/>
      <c r="AD1057" s="792"/>
      <c r="AE1057" s="792"/>
      <c r="AF1057" s="792"/>
      <c r="AG1057" s="792"/>
      <c r="AH1057" s="792"/>
      <c r="AI1057" s="792"/>
      <c r="AJ1057" s="792"/>
    </row>
    <row r="1058" spans="1:36" ht="17.100000000000001" hidden="1" customHeight="1">
      <c r="A1058" s="767"/>
      <c r="B1058" s="762"/>
      <c r="C1058" s="1705"/>
      <c r="D1058" s="1703"/>
      <c r="E1058" s="75" t="s">
        <v>96</v>
      </c>
      <c r="F1058" s="76"/>
      <c r="G1058" s="97" t="e">
        <f t="shared" si="281"/>
        <v>#DIV/0!</v>
      </c>
      <c r="H1058" s="56"/>
      <c r="I1058" s="56"/>
      <c r="J1058" s="56"/>
      <c r="Q1058" s="831"/>
      <c r="R1058" s="792"/>
      <c r="S1058" s="792"/>
      <c r="T1058" s="792"/>
      <c r="U1058" s="792"/>
      <c r="V1058" s="792"/>
      <c r="W1058" s="792"/>
      <c r="X1058" s="792"/>
      <c r="Y1058" s="792"/>
      <c r="Z1058" s="792"/>
      <c r="AA1058" s="792"/>
      <c r="AB1058" s="792"/>
      <c r="AC1058" s="792"/>
      <c r="AD1058" s="792"/>
      <c r="AE1058" s="792"/>
      <c r="AF1058" s="792"/>
      <c r="AG1058" s="792"/>
      <c r="AH1058" s="792"/>
      <c r="AI1058" s="792"/>
      <c r="AJ1058" s="792"/>
    </row>
    <row r="1059" spans="1:36" ht="17.100000000000001" hidden="1" customHeight="1">
      <c r="A1059" s="767"/>
      <c r="B1059" s="762"/>
      <c r="C1059" s="1705"/>
      <c r="D1059" s="1703"/>
      <c r="E1059" s="75" t="s">
        <v>96</v>
      </c>
      <c r="F1059" s="76"/>
      <c r="G1059" s="97" t="e">
        <f t="shared" si="281"/>
        <v>#DIV/0!</v>
      </c>
      <c r="H1059" s="56"/>
      <c r="I1059" s="56"/>
      <c r="J1059" s="56"/>
      <c r="Q1059" s="831"/>
      <c r="R1059" s="792"/>
      <c r="S1059" s="792"/>
      <c r="T1059" s="792"/>
      <c r="U1059" s="792"/>
      <c r="V1059" s="792"/>
      <c r="W1059" s="792"/>
      <c r="X1059" s="792"/>
      <c r="Y1059" s="792"/>
      <c r="Z1059" s="792"/>
      <c r="AA1059" s="792"/>
      <c r="AB1059" s="792"/>
      <c r="AC1059" s="792"/>
      <c r="AD1059" s="792"/>
      <c r="AE1059" s="792"/>
      <c r="AF1059" s="792"/>
      <c r="AG1059" s="792"/>
      <c r="AH1059" s="792"/>
      <c r="AI1059" s="792"/>
      <c r="AJ1059" s="792"/>
    </row>
    <row r="1060" spans="1:36" ht="17.100000000000001" hidden="1" customHeight="1">
      <c r="A1060" s="767"/>
      <c r="B1060" s="762"/>
      <c r="C1060" s="1705"/>
      <c r="D1060" s="1703"/>
      <c r="E1060" s="75" t="s">
        <v>96</v>
      </c>
      <c r="F1060" s="76"/>
      <c r="G1060" s="97" t="e">
        <f t="shared" si="281"/>
        <v>#DIV/0!</v>
      </c>
      <c r="H1060" s="56"/>
      <c r="I1060" s="56"/>
      <c r="J1060" s="56"/>
      <c r="Q1060" s="831"/>
      <c r="R1060" s="792"/>
      <c r="S1060" s="792"/>
      <c r="T1060" s="792"/>
      <c r="U1060" s="792"/>
      <c r="V1060" s="792"/>
      <c r="W1060" s="792"/>
      <c r="X1060" s="792"/>
      <c r="Y1060" s="792"/>
      <c r="Z1060" s="792"/>
      <c r="AA1060" s="792"/>
      <c r="AB1060" s="792"/>
      <c r="AC1060" s="792"/>
      <c r="AD1060" s="792"/>
      <c r="AE1060" s="792"/>
      <c r="AF1060" s="792"/>
      <c r="AG1060" s="792"/>
      <c r="AH1060" s="792"/>
      <c r="AI1060" s="792"/>
      <c r="AJ1060" s="792"/>
    </row>
    <row r="1061" spans="1:36" ht="17.100000000000001" hidden="1" customHeight="1">
      <c r="A1061" s="767"/>
      <c r="B1061" s="762"/>
      <c r="C1061" s="1705"/>
      <c r="D1061" s="1703"/>
      <c r="E1061" s="75" t="s">
        <v>96</v>
      </c>
      <c r="F1061" s="76"/>
      <c r="G1061" s="97" t="e">
        <f t="shared" si="281"/>
        <v>#DIV/0!</v>
      </c>
      <c r="H1061" s="56"/>
      <c r="I1061" s="56"/>
      <c r="J1061" s="56"/>
      <c r="Q1061" s="831"/>
      <c r="R1061" s="792"/>
      <c r="S1061" s="792"/>
      <c r="T1061" s="792"/>
      <c r="U1061" s="792"/>
      <c r="V1061" s="792"/>
      <c r="W1061" s="792"/>
      <c r="X1061" s="792"/>
      <c r="Y1061" s="792"/>
      <c r="Z1061" s="792"/>
      <c r="AA1061" s="792"/>
      <c r="AB1061" s="792"/>
      <c r="AC1061" s="792"/>
      <c r="AD1061" s="792"/>
      <c r="AE1061" s="792"/>
      <c r="AF1061" s="792"/>
      <c r="AG1061" s="792"/>
      <c r="AH1061" s="792"/>
      <c r="AI1061" s="792"/>
      <c r="AJ1061" s="792"/>
    </row>
    <row r="1062" spans="1:36" ht="17.100000000000001" hidden="1" customHeight="1">
      <c r="A1062" s="767"/>
      <c r="B1062" s="762"/>
      <c r="C1062" s="1705"/>
      <c r="D1062" s="1703"/>
      <c r="E1062" s="75" t="s">
        <v>96</v>
      </c>
      <c r="F1062" s="76"/>
      <c r="G1062" s="97" t="e">
        <f t="shared" ref="G1062:G1067" si="285">H1062/F1062</f>
        <v>#DIV/0!</v>
      </c>
      <c r="H1062" s="56"/>
      <c r="I1062" s="56"/>
      <c r="J1062" s="56"/>
      <c r="Q1062" s="831"/>
      <c r="R1062" s="792"/>
      <c r="S1062" s="792"/>
      <c r="T1062" s="792"/>
      <c r="U1062" s="792"/>
      <c r="V1062" s="792"/>
      <c r="W1062" s="792"/>
      <c r="X1062" s="792"/>
      <c r="Y1062" s="792"/>
      <c r="Z1062" s="792"/>
      <c r="AA1062" s="792"/>
      <c r="AB1062" s="792"/>
      <c r="AC1062" s="792"/>
      <c r="AD1062" s="792"/>
      <c r="AE1062" s="792"/>
      <c r="AF1062" s="792"/>
      <c r="AG1062" s="792"/>
      <c r="AH1062" s="792"/>
      <c r="AI1062" s="792"/>
      <c r="AJ1062" s="792"/>
    </row>
    <row r="1063" spans="1:36" ht="17.100000000000001" hidden="1" customHeight="1">
      <c r="A1063" s="767"/>
      <c r="B1063" s="762"/>
      <c r="C1063" s="1705"/>
      <c r="D1063" s="1703"/>
      <c r="E1063" s="75" t="s">
        <v>96</v>
      </c>
      <c r="F1063" s="76"/>
      <c r="G1063" s="97" t="e">
        <f t="shared" si="285"/>
        <v>#DIV/0!</v>
      </c>
      <c r="H1063" s="56"/>
      <c r="I1063" s="56"/>
      <c r="J1063" s="56"/>
      <c r="Q1063" s="831"/>
      <c r="R1063" s="792"/>
      <c r="S1063" s="792"/>
      <c r="T1063" s="792"/>
      <c r="U1063" s="792"/>
      <c r="V1063" s="792"/>
      <c r="W1063" s="792"/>
      <c r="X1063" s="792"/>
      <c r="Y1063" s="792"/>
      <c r="Z1063" s="792"/>
      <c r="AA1063" s="792"/>
      <c r="AB1063" s="792"/>
      <c r="AC1063" s="792"/>
      <c r="AD1063" s="792"/>
      <c r="AE1063" s="792"/>
      <c r="AF1063" s="792"/>
      <c r="AG1063" s="792"/>
      <c r="AH1063" s="792"/>
      <c r="AI1063" s="792"/>
      <c r="AJ1063" s="792"/>
    </row>
    <row r="1064" spans="1:36" ht="17.100000000000001" hidden="1" customHeight="1">
      <c r="A1064" s="767"/>
      <c r="B1064" s="762"/>
      <c r="C1064" s="1705"/>
      <c r="D1064" s="1703"/>
      <c r="E1064" s="75" t="s">
        <v>96</v>
      </c>
      <c r="F1064" s="76"/>
      <c r="G1064" s="97" t="e">
        <f t="shared" si="285"/>
        <v>#DIV/0!</v>
      </c>
      <c r="H1064" s="56"/>
      <c r="I1064" s="56"/>
      <c r="J1064" s="56"/>
      <c r="Q1064" s="831"/>
      <c r="R1064" s="792"/>
      <c r="S1064" s="792"/>
      <c r="T1064" s="792"/>
      <c r="U1064" s="792"/>
      <c r="V1064" s="792"/>
      <c r="W1064" s="792"/>
      <c r="X1064" s="792"/>
      <c r="Y1064" s="792"/>
      <c r="Z1064" s="792"/>
      <c r="AA1064" s="792"/>
      <c r="AB1064" s="792"/>
      <c r="AC1064" s="792"/>
      <c r="AD1064" s="792"/>
      <c r="AE1064" s="792"/>
      <c r="AF1064" s="792"/>
      <c r="AG1064" s="792"/>
      <c r="AH1064" s="792"/>
      <c r="AI1064" s="792"/>
      <c r="AJ1064" s="792"/>
    </row>
    <row r="1065" spans="1:36" ht="17.100000000000001" hidden="1" customHeight="1">
      <c r="A1065" s="767"/>
      <c r="B1065" s="762"/>
      <c r="C1065" s="1705"/>
      <c r="D1065" s="1703"/>
      <c r="E1065" s="75" t="s">
        <v>96</v>
      </c>
      <c r="F1065" s="76"/>
      <c r="G1065" s="97" t="e">
        <f t="shared" si="285"/>
        <v>#DIV/0!</v>
      </c>
      <c r="H1065" s="56"/>
      <c r="I1065" s="56"/>
      <c r="J1065" s="56"/>
      <c r="Q1065" s="831"/>
      <c r="R1065" s="792"/>
      <c r="S1065" s="792"/>
      <c r="T1065" s="792"/>
      <c r="U1065" s="792"/>
      <c r="V1065" s="792"/>
      <c r="W1065" s="792"/>
      <c r="X1065" s="792"/>
      <c r="Y1065" s="792"/>
      <c r="Z1065" s="792"/>
      <c r="AA1065" s="792"/>
      <c r="AB1065" s="792"/>
      <c r="AC1065" s="792"/>
      <c r="AD1065" s="792"/>
      <c r="AE1065" s="792"/>
      <c r="AF1065" s="792"/>
      <c r="AG1065" s="792"/>
      <c r="AH1065" s="792"/>
      <c r="AI1065" s="792"/>
      <c r="AJ1065" s="792"/>
    </row>
    <row r="1066" spans="1:36" ht="17.100000000000001" hidden="1" customHeight="1">
      <c r="A1066" s="767"/>
      <c r="B1066" s="762"/>
      <c r="C1066" s="1705"/>
      <c r="D1066" s="1703"/>
      <c r="E1066" s="75" t="s">
        <v>96</v>
      </c>
      <c r="F1066" s="76"/>
      <c r="G1066" s="97" t="e">
        <f t="shared" si="285"/>
        <v>#DIV/0!</v>
      </c>
      <c r="H1066" s="56"/>
      <c r="I1066" s="56"/>
      <c r="J1066" s="56"/>
      <c r="Q1066" s="831"/>
      <c r="R1066" s="792"/>
      <c r="S1066" s="792"/>
      <c r="T1066" s="792"/>
      <c r="U1066" s="792"/>
      <c r="V1066" s="792"/>
      <c r="W1066" s="792"/>
      <c r="X1066" s="792"/>
      <c r="Y1066" s="792"/>
      <c r="Z1066" s="792"/>
      <c r="AA1066" s="792"/>
      <c r="AB1066" s="792"/>
      <c r="AC1066" s="792"/>
      <c r="AD1066" s="792"/>
      <c r="AE1066" s="792"/>
      <c r="AF1066" s="792"/>
      <c r="AG1066" s="792"/>
      <c r="AH1066" s="792"/>
      <c r="AI1066" s="792"/>
      <c r="AJ1066" s="792"/>
    </row>
    <row r="1067" spans="1:36" ht="17.100000000000001" hidden="1" customHeight="1">
      <c r="A1067" s="767"/>
      <c r="B1067" s="762"/>
      <c r="C1067" s="1705"/>
      <c r="D1067" s="1703"/>
      <c r="E1067" s="75" t="s">
        <v>96</v>
      </c>
      <c r="F1067" s="76"/>
      <c r="G1067" s="97" t="e">
        <f t="shared" si="285"/>
        <v>#DIV/0!</v>
      </c>
      <c r="H1067" s="56"/>
      <c r="I1067" s="56"/>
      <c r="J1067" s="56"/>
      <c r="Q1067" s="831"/>
      <c r="R1067" s="792"/>
      <c r="S1067" s="792"/>
      <c r="T1067" s="792"/>
      <c r="U1067" s="792"/>
      <c r="V1067" s="792"/>
      <c r="W1067" s="792"/>
      <c r="X1067" s="792"/>
      <c r="Y1067" s="792"/>
      <c r="Z1067" s="792"/>
      <c r="AA1067" s="792"/>
      <c r="AB1067" s="792"/>
      <c r="AC1067" s="792"/>
      <c r="AD1067" s="792"/>
      <c r="AE1067" s="792"/>
      <c r="AF1067" s="792"/>
      <c r="AG1067" s="792"/>
      <c r="AH1067" s="792"/>
      <c r="AI1067" s="792"/>
      <c r="AJ1067" s="792"/>
    </row>
    <row r="1068" spans="1:36" ht="17.100000000000001" hidden="1" customHeight="1">
      <c r="A1068" s="767"/>
      <c r="B1068" s="762"/>
      <c r="C1068" s="1705"/>
      <c r="D1068" s="1703"/>
      <c r="E1068" s="75" t="s">
        <v>96</v>
      </c>
      <c r="F1068" s="76"/>
      <c r="G1068" s="97" t="e">
        <f t="shared" si="277"/>
        <v>#DIV/0!</v>
      </c>
      <c r="H1068" s="56"/>
      <c r="I1068" s="56"/>
      <c r="J1068" s="56"/>
      <c r="R1068" s="792"/>
      <c r="S1068" s="792"/>
      <c r="T1068" s="792"/>
      <c r="U1068" s="792"/>
      <c r="V1068" s="792"/>
      <c r="W1068" s="792"/>
      <c r="X1068" s="792"/>
      <c r="Y1068" s="792"/>
      <c r="Z1068" s="792"/>
      <c r="AA1068" s="792"/>
      <c r="AB1068" s="792"/>
      <c r="AC1068" s="792"/>
      <c r="AD1068" s="792"/>
      <c r="AE1068" s="792"/>
      <c r="AF1068" s="792"/>
      <c r="AG1068" s="792"/>
      <c r="AH1068" s="792"/>
      <c r="AI1068" s="792">
        <f t="shared" si="279"/>
        <v>0</v>
      </c>
      <c r="AJ1068" s="792">
        <f t="shared" si="280"/>
        <v>0</v>
      </c>
    </row>
    <row r="1069" spans="1:36" ht="17.100000000000001" hidden="1" customHeight="1">
      <c r="A1069" s="767"/>
      <c r="B1069" s="762"/>
      <c r="C1069" s="1705"/>
      <c r="D1069" s="1703"/>
      <c r="E1069" s="75" t="s">
        <v>96</v>
      </c>
      <c r="F1069" s="76"/>
      <c r="G1069" s="97" t="e">
        <f t="shared" si="277"/>
        <v>#DIV/0!</v>
      </c>
      <c r="H1069" s="56"/>
      <c r="I1069" s="56"/>
      <c r="J1069" s="56"/>
      <c r="R1069" s="792"/>
      <c r="S1069" s="792"/>
      <c r="T1069" s="792"/>
      <c r="U1069" s="792"/>
      <c r="V1069" s="792"/>
      <c r="W1069" s="792"/>
      <c r="X1069" s="792"/>
      <c r="Y1069" s="792"/>
      <c r="Z1069" s="792"/>
      <c r="AA1069" s="792"/>
      <c r="AB1069" s="792"/>
      <c r="AC1069" s="792"/>
      <c r="AD1069" s="792"/>
      <c r="AE1069" s="792"/>
      <c r="AF1069" s="792"/>
      <c r="AG1069" s="792"/>
      <c r="AH1069" s="792"/>
      <c r="AI1069" s="792">
        <f t="shared" si="279"/>
        <v>0</v>
      </c>
      <c r="AJ1069" s="792">
        <f t="shared" si="280"/>
        <v>0</v>
      </c>
    </row>
    <row r="1070" spans="1:36" ht="17.100000000000001" hidden="1" customHeight="1">
      <c r="A1070" s="767"/>
      <c r="B1070" s="762"/>
      <c r="C1070" s="1705"/>
      <c r="D1070" s="1703"/>
      <c r="E1070" s="75" t="s">
        <v>96</v>
      </c>
      <c r="F1070" s="76"/>
      <c r="G1070" s="97" t="e">
        <f t="shared" si="277"/>
        <v>#DIV/0!</v>
      </c>
      <c r="H1070" s="56"/>
      <c r="I1070" s="56"/>
      <c r="J1070" s="56"/>
      <c r="R1070" s="792"/>
      <c r="S1070" s="792"/>
      <c r="T1070" s="792"/>
      <c r="U1070" s="792"/>
      <c r="V1070" s="792"/>
      <c r="W1070" s="792"/>
      <c r="X1070" s="792"/>
      <c r="Y1070" s="792"/>
      <c r="Z1070" s="792"/>
      <c r="AA1070" s="792"/>
      <c r="AB1070" s="792"/>
      <c r="AC1070" s="792"/>
      <c r="AD1070" s="792"/>
      <c r="AE1070" s="792"/>
      <c r="AF1070" s="792"/>
      <c r="AG1070" s="792"/>
      <c r="AH1070" s="792"/>
      <c r="AI1070" s="792">
        <f t="shared" si="279"/>
        <v>0</v>
      </c>
      <c r="AJ1070" s="792">
        <f t="shared" si="280"/>
        <v>0</v>
      </c>
    </row>
    <row r="1071" spans="1:36" ht="17.100000000000001" hidden="1" customHeight="1">
      <c r="A1071" s="767"/>
      <c r="B1071" s="762"/>
      <c r="C1071" s="1705"/>
      <c r="D1071" s="1703"/>
      <c r="E1071" s="75" t="s">
        <v>96</v>
      </c>
      <c r="F1071" s="76"/>
      <c r="G1071" s="97" t="e">
        <f t="shared" si="277"/>
        <v>#DIV/0!</v>
      </c>
      <c r="H1071" s="56"/>
      <c r="I1071" s="56"/>
      <c r="J1071" s="56"/>
      <c r="R1071" s="792"/>
      <c r="S1071" s="792"/>
      <c r="T1071" s="792"/>
      <c r="U1071" s="792"/>
      <c r="V1071" s="792"/>
      <c r="W1071" s="792"/>
      <c r="X1071" s="792"/>
      <c r="Y1071" s="792"/>
      <c r="Z1071" s="792"/>
      <c r="AA1071" s="792"/>
      <c r="AB1071" s="792"/>
      <c r="AC1071" s="792"/>
      <c r="AD1071" s="792"/>
      <c r="AE1071" s="792"/>
      <c r="AF1071" s="792"/>
      <c r="AG1071" s="792"/>
      <c r="AH1071" s="792"/>
      <c r="AI1071" s="792">
        <f t="shared" si="279"/>
        <v>0</v>
      </c>
      <c r="AJ1071" s="792">
        <f t="shared" si="280"/>
        <v>0</v>
      </c>
    </row>
    <row r="1072" spans="1:36" ht="17.100000000000001" hidden="1" customHeight="1">
      <c r="A1072" s="767"/>
      <c r="B1072" s="762"/>
      <c r="C1072" s="1705"/>
      <c r="D1072" s="1703"/>
      <c r="E1072" s="75" t="s">
        <v>96</v>
      </c>
      <c r="F1072" s="76"/>
      <c r="G1072" s="97" t="e">
        <f t="shared" si="277"/>
        <v>#DIV/0!</v>
      </c>
      <c r="H1072" s="56"/>
      <c r="I1072" s="56"/>
      <c r="J1072" s="56"/>
      <c r="R1072" s="792"/>
      <c r="S1072" s="792"/>
      <c r="T1072" s="792"/>
      <c r="U1072" s="792"/>
      <c r="V1072" s="792"/>
      <c r="W1072" s="792"/>
      <c r="X1072" s="792"/>
      <c r="Y1072" s="792"/>
      <c r="Z1072" s="792"/>
      <c r="AA1072" s="792"/>
      <c r="AB1072" s="792"/>
      <c r="AC1072" s="792"/>
      <c r="AD1072" s="792"/>
      <c r="AE1072" s="792"/>
      <c r="AF1072" s="792"/>
      <c r="AG1072" s="792"/>
      <c r="AH1072" s="792"/>
      <c r="AI1072" s="792">
        <f t="shared" si="279"/>
        <v>0</v>
      </c>
      <c r="AJ1072" s="792">
        <f t="shared" si="280"/>
        <v>0</v>
      </c>
    </row>
    <row r="1073" spans="1:36" ht="17.100000000000001" hidden="1" customHeight="1">
      <c r="A1073" s="767"/>
      <c r="B1073" s="762"/>
      <c r="C1073" s="1705"/>
      <c r="D1073" s="1703"/>
      <c r="E1073" s="75" t="s">
        <v>96</v>
      </c>
      <c r="F1073" s="76"/>
      <c r="G1073" s="97" t="e">
        <f t="shared" si="277"/>
        <v>#DIV/0!</v>
      </c>
      <c r="H1073" s="56"/>
      <c r="I1073" s="56"/>
      <c r="J1073" s="56"/>
      <c r="R1073" s="792"/>
      <c r="S1073" s="792"/>
      <c r="T1073" s="792"/>
      <c r="U1073" s="792"/>
      <c r="V1073" s="792"/>
      <c r="W1073" s="792"/>
      <c r="X1073" s="792"/>
      <c r="Y1073" s="792"/>
      <c r="Z1073" s="792"/>
      <c r="AA1073" s="792"/>
      <c r="AB1073" s="792"/>
      <c r="AC1073" s="792"/>
      <c r="AD1073" s="792"/>
      <c r="AE1073" s="792"/>
      <c r="AF1073" s="792"/>
      <c r="AG1073" s="792"/>
      <c r="AH1073" s="792"/>
      <c r="AI1073" s="792">
        <f t="shared" si="279"/>
        <v>0</v>
      </c>
      <c r="AJ1073" s="792">
        <f t="shared" si="280"/>
        <v>0</v>
      </c>
    </row>
    <row r="1074" spans="1:36" ht="17.100000000000001" customHeight="1">
      <c r="A1074" s="1204"/>
      <c r="B1074" s="2141" t="s">
        <v>1018</v>
      </c>
      <c r="C1074" s="2142"/>
      <c r="D1074" s="2143"/>
      <c r="E1074" s="1201"/>
      <c r="F1074" s="1202"/>
      <c r="G1074" s="1203"/>
      <c r="H1074" s="1203">
        <f>SUM(H1014:H1073)</f>
        <v>89530</v>
      </c>
      <c r="I1074" s="1203">
        <f t="shared" ref="I1074:J1074" si="286">SUM(I1014:I1073)</f>
        <v>0</v>
      </c>
      <c r="J1074" s="1203">
        <f t="shared" si="286"/>
        <v>0</v>
      </c>
      <c r="R1074" s="792"/>
      <c r="S1074" s="792"/>
      <c r="T1074" s="792"/>
      <c r="U1074" s="792"/>
      <c r="V1074" s="792"/>
      <c r="W1074" s="792"/>
      <c r="X1074" s="792"/>
      <c r="Y1074" s="792"/>
      <c r="Z1074" s="792"/>
      <c r="AA1074" s="792"/>
      <c r="AB1074" s="792"/>
      <c r="AC1074" s="792"/>
      <c r="AD1074" s="792"/>
      <c r="AE1074" s="792"/>
      <c r="AF1074" s="792"/>
      <c r="AG1074" s="792"/>
      <c r="AH1074" s="792"/>
      <c r="AI1074" s="792">
        <f t="shared" si="279"/>
        <v>0</v>
      </c>
      <c r="AJ1074" s="792">
        <f t="shared" si="280"/>
        <v>89530</v>
      </c>
    </row>
    <row r="1075" spans="1:36" ht="17.100000000000001" customHeight="1">
      <c r="A1075" s="1486" t="s">
        <v>992</v>
      </c>
      <c r="B1075" s="1205">
        <v>346</v>
      </c>
      <c r="C1075" s="2144" t="s">
        <v>839</v>
      </c>
      <c r="D1075" s="2145"/>
      <c r="E1075" s="1206" t="s">
        <v>117</v>
      </c>
      <c r="F1075" s="1207" t="s">
        <v>117</v>
      </c>
      <c r="G1075" s="1208" t="s">
        <v>117</v>
      </c>
      <c r="H1075" s="1208" t="s">
        <v>117</v>
      </c>
      <c r="I1075" s="1208" t="s">
        <v>117</v>
      </c>
      <c r="J1075" s="1208" t="s">
        <v>117</v>
      </c>
      <c r="R1075" s="792"/>
      <c r="S1075" s="792"/>
      <c r="T1075" s="792"/>
      <c r="U1075" s="792"/>
      <c r="V1075" s="792"/>
      <c r="W1075" s="792"/>
      <c r="X1075" s="792"/>
      <c r="Y1075" s="792"/>
      <c r="Z1075" s="792"/>
      <c r="AA1075" s="792"/>
      <c r="AB1075" s="792"/>
      <c r="AC1075" s="792"/>
      <c r="AD1075" s="792"/>
      <c r="AE1075" s="792"/>
      <c r="AF1075" s="792"/>
      <c r="AG1075" s="792"/>
      <c r="AH1075" s="792"/>
      <c r="AI1075" s="792">
        <f t="shared" si="279"/>
        <v>0</v>
      </c>
      <c r="AJ1075" s="792" t="e">
        <f t="shared" si="280"/>
        <v>#VALUE!</v>
      </c>
    </row>
    <row r="1076" spans="1:36" ht="17.100000000000001" customHeight="1">
      <c r="A1076" s="767"/>
      <c r="B1076" s="762"/>
      <c r="C1076" s="1705"/>
      <c r="D1076" s="1703"/>
      <c r="E1076" s="75" t="s">
        <v>96</v>
      </c>
      <c r="F1076" s="76"/>
      <c r="G1076" s="97" t="e">
        <f t="shared" ref="G1076:G1122" si="287">H1076/F1076</f>
        <v>#DIV/0!</v>
      </c>
      <c r="H1076" s="56"/>
      <c r="I1076" s="56"/>
      <c r="J1076" s="56"/>
      <c r="R1076" s="792"/>
      <c r="S1076" s="792"/>
      <c r="T1076" s="792"/>
      <c r="U1076" s="792"/>
      <c r="V1076" s="792"/>
      <c r="W1076" s="792"/>
      <c r="X1076" s="792"/>
      <c r="Y1076" s="792"/>
      <c r="Z1076" s="792"/>
      <c r="AA1076" s="792"/>
      <c r="AB1076" s="792"/>
      <c r="AC1076" s="792"/>
      <c r="AD1076" s="792"/>
      <c r="AE1076" s="792"/>
      <c r="AF1076" s="792"/>
      <c r="AG1076" s="792"/>
      <c r="AH1076" s="792"/>
      <c r="AI1076" s="792"/>
      <c r="AJ1076" s="792"/>
    </row>
    <row r="1077" spans="1:36" ht="17.100000000000001" customHeight="1">
      <c r="A1077" s="767"/>
      <c r="B1077" s="762"/>
      <c r="C1077" s="1705"/>
      <c r="D1077" s="1703"/>
      <c r="E1077" s="75" t="s">
        <v>96</v>
      </c>
      <c r="F1077" s="76"/>
      <c r="G1077" s="97" t="e">
        <f t="shared" si="287"/>
        <v>#DIV/0!</v>
      </c>
      <c r="H1077" s="56"/>
      <c r="I1077" s="56"/>
      <c r="J1077" s="56"/>
      <c r="R1077" s="792"/>
      <c r="S1077" s="792"/>
      <c r="T1077" s="792"/>
      <c r="U1077" s="792"/>
      <c r="V1077" s="792"/>
      <c r="W1077" s="792"/>
      <c r="X1077" s="792"/>
      <c r="Y1077" s="792"/>
      <c r="Z1077" s="792"/>
      <c r="AA1077" s="792"/>
      <c r="AB1077" s="792"/>
      <c r="AC1077" s="792"/>
      <c r="AD1077" s="792"/>
      <c r="AE1077" s="792"/>
      <c r="AF1077" s="792"/>
      <c r="AG1077" s="792"/>
      <c r="AH1077" s="792"/>
      <c r="AI1077" s="792"/>
      <c r="AJ1077" s="792"/>
    </row>
    <row r="1078" spans="1:36" ht="17.100000000000001" hidden="1" customHeight="1">
      <c r="A1078" s="767"/>
      <c r="B1078" s="762"/>
      <c r="C1078" s="1705"/>
      <c r="D1078" s="1703"/>
      <c r="E1078" s="75" t="s">
        <v>96</v>
      </c>
      <c r="F1078" s="76"/>
      <c r="G1078" s="97" t="e">
        <f t="shared" si="287"/>
        <v>#DIV/0!</v>
      </c>
      <c r="H1078" s="56"/>
      <c r="I1078" s="56"/>
      <c r="J1078" s="56"/>
      <c r="R1078" s="792"/>
      <c r="S1078" s="792"/>
      <c r="T1078" s="792"/>
      <c r="U1078" s="792"/>
      <c r="V1078" s="792"/>
      <c r="W1078" s="792"/>
      <c r="X1078" s="792"/>
      <c r="Y1078" s="792"/>
      <c r="Z1078" s="792"/>
      <c r="AA1078" s="792"/>
      <c r="AB1078" s="792"/>
      <c r="AC1078" s="792"/>
      <c r="AD1078" s="792"/>
      <c r="AE1078" s="792"/>
      <c r="AF1078" s="792"/>
      <c r="AG1078" s="792"/>
      <c r="AH1078" s="792"/>
      <c r="AI1078" s="792"/>
      <c r="AJ1078" s="792"/>
    </row>
    <row r="1079" spans="1:36" ht="17.100000000000001" hidden="1" customHeight="1">
      <c r="A1079" s="767"/>
      <c r="B1079" s="762"/>
      <c r="C1079" s="1705"/>
      <c r="D1079" s="1703"/>
      <c r="E1079" s="75" t="s">
        <v>96</v>
      </c>
      <c r="F1079" s="76"/>
      <c r="G1079" s="97" t="e">
        <f t="shared" si="287"/>
        <v>#DIV/0!</v>
      </c>
      <c r="H1079" s="56"/>
      <c r="I1079" s="56"/>
      <c r="J1079" s="56"/>
      <c r="R1079" s="792"/>
      <c r="S1079" s="792"/>
      <c r="T1079" s="792"/>
      <c r="U1079" s="792"/>
      <c r="V1079" s="792"/>
      <c r="W1079" s="792"/>
      <c r="X1079" s="792"/>
      <c r="Y1079" s="792"/>
      <c r="Z1079" s="792"/>
      <c r="AA1079" s="792"/>
      <c r="AB1079" s="792"/>
      <c r="AC1079" s="792"/>
      <c r="AD1079" s="792"/>
      <c r="AE1079" s="792"/>
      <c r="AF1079" s="792"/>
      <c r="AG1079" s="792"/>
      <c r="AH1079" s="792"/>
      <c r="AI1079" s="792"/>
      <c r="AJ1079" s="792"/>
    </row>
    <row r="1080" spans="1:36" ht="17.100000000000001" hidden="1" customHeight="1">
      <c r="A1080" s="767"/>
      <c r="B1080" s="762"/>
      <c r="C1080" s="1705"/>
      <c r="D1080" s="1703"/>
      <c r="E1080" s="75" t="s">
        <v>96</v>
      </c>
      <c r="F1080" s="76"/>
      <c r="G1080" s="97" t="e">
        <f t="shared" si="287"/>
        <v>#DIV/0!</v>
      </c>
      <c r="H1080" s="56"/>
      <c r="I1080" s="56"/>
      <c r="J1080" s="56"/>
      <c r="R1080" s="792"/>
      <c r="S1080" s="792"/>
      <c r="T1080" s="792"/>
      <c r="U1080" s="792"/>
      <c r="V1080" s="792"/>
      <c r="W1080" s="792"/>
      <c r="X1080" s="792"/>
      <c r="Y1080" s="792"/>
      <c r="Z1080" s="792"/>
      <c r="AA1080" s="792"/>
      <c r="AB1080" s="792"/>
      <c r="AC1080" s="792"/>
      <c r="AD1080" s="792"/>
      <c r="AE1080" s="792"/>
      <c r="AF1080" s="792"/>
      <c r="AG1080" s="792"/>
      <c r="AH1080" s="792"/>
      <c r="AI1080" s="792"/>
      <c r="AJ1080" s="792"/>
    </row>
    <row r="1081" spans="1:36" ht="17.100000000000001" hidden="1" customHeight="1">
      <c r="A1081" s="767"/>
      <c r="B1081" s="762"/>
      <c r="C1081" s="1705"/>
      <c r="D1081" s="1703"/>
      <c r="E1081" s="75" t="s">
        <v>96</v>
      </c>
      <c r="F1081" s="76"/>
      <c r="G1081" s="97" t="e">
        <f t="shared" si="287"/>
        <v>#DIV/0!</v>
      </c>
      <c r="H1081" s="56"/>
      <c r="I1081" s="56"/>
      <c r="J1081" s="56"/>
      <c r="R1081" s="792"/>
      <c r="S1081" s="792"/>
      <c r="T1081" s="792"/>
      <c r="U1081" s="792"/>
      <c r="V1081" s="792"/>
      <c r="W1081" s="792"/>
      <c r="X1081" s="792"/>
      <c r="Y1081" s="792"/>
      <c r="Z1081" s="792"/>
      <c r="AA1081" s="792"/>
      <c r="AB1081" s="792"/>
      <c r="AC1081" s="792"/>
      <c r="AD1081" s="792"/>
      <c r="AE1081" s="792"/>
      <c r="AF1081" s="792"/>
      <c r="AG1081" s="792"/>
      <c r="AH1081" s="792"/>
      <c r="AI1081" s="792"/>
      <c r="AJ1081" s="792"/>
    </row>
    <row r="1082" spans="1:36" ht="17.100000000000001" hidden="1" customHeight="1">
      <c r="A1082" s="767"/>
      <c r="B1082" s="762"/>
      <c r="C1082" s="1705"/>
      <c r="D1082" s="1703"/>
      <c r="E1082" s="75" t="s">
        <v>96</v>
      </c>
      <c r="F1082" s="76"/>
      <c r="G1082" s="97" t="e">
        <f t="shared" si="287"/>
        <v>#DIV/0!</v>
      </c>
      <c r="H1082" s="56"/>
      <c r="I1082" s="56"/>
      <c r="J1082" s="56"/>
      <c r="R1082" s="792"/>
      <c r="S1082" s="792"/>
      <c r="T1082" s="792"/>
      <c r="U1082" s="792"/>
      <c r="V1082" s="792"/>
      <c r="W1082" s="792"/>
      <c r="X1082" s="792"/>
      <c r="Y1082" s="792"/>
      <c r="Z1082" s="792"/>
      <c r="AA1082" s="792"/>
      <c r="AB1082" s="792"/>
      <c r="AC1082" s="792"/>
      <c r="AD1082" s="792"/>
      <c r="AE1082" s="792"/>
      <c r="AF1082" s="792"/>
      <c r="AG1082" s="792"/>
      <c r="AH1082" s="792"/>
      <c r="AI1082" s="792"/>
      <c r="AJ1082" s="792"/>
    </row>
    <row r="1083" spans="1:36" ht="17.100000000000001" hidden="1" customHeight="1">
      <c r="A1083" s="767"/>
      <c r="B1083" s="762"/>
      <c r="C1083" s="1705"/>
      <c r="D1083" s="1703"/>
      <c r="E1083" s="75" t="s">
        <v>96</v>
      </c>
      <c r="F1083" s="76"/>
      <c r="G1083" s="97" t="e">
        <f t="shared" si="287"/>
        <v>#DIV/0!</v>
      </c>
      <c r="H1083" s="56"/>
      <c r="I1083" s="56"/>
      <c r="J1083" s="56"/>
      <c r="R1083" s="792"/>
      <c r="S1083" s="792"/>
      <c r="T1083" s="792"/>
      <c r="U1083" s="792"/>
      <c r="V1083" s="792"/>
      <c r="W1083" s="792"/>
      <c r="X1083" s="792"/>
      <c r="Y1083" s="792"/>
      <c r="Z1083" s="792"/>
      <c r="AA1083" s="792"/>
      <c r="AB1083" s="792"/>
      <c r="AC1083" s="792"/>
      <c r="AD1083" s="792"/>
      <c r="AE1083" s="792"/>
      <c r="AF1083" s="792"/>
      <c r="AG1083" s="792"/>
      <c r="AH1083" s="792"/>
      <c r="AI1083" s="792"/>
      <c r="AJ1083" s="792"/>
    </row>
    <row r="1084" spans="1:36" ht="17.100000000000001" hidden="1" customHeight="1">
      <c r="A1084" s="767"/>
      <c r="B1084" s="762"/>
      <c r="C1084" s="1705"/>
      <c r="D1084" s="1703"/>
      <c r="E1084" s="75" t="s">
        <v>96</v>
      </c>
      <c r="F1084" s="76"/>
      <c r="G1084" s="97" t="e">
        <f t="shared" si="287"/>
        <v>#DIV/0!</v>
      </c>
      <c r="H1084" s="56"/>
      <c r="I1084" s="56"/>
      <c r="J1084" s="56"/>
      <c r="R1084" s="792"/>
      <c r="S1084" s="792"/>
      <c r="T1084" s="792"/>
      <c r="U1084" s="792"/>
      <c r="V1084" s="792"/>
      <c r="W1084" s="792"/>
      <c r="X1084" s="792"/>
      <c r="Y1084" s="792"/>
      <c r="Z1084" s="792"/>
      <c r="AA1084" s="792"/>
      <c r="AB1084" s="792"/>
      <c r="AC1084" s="792"/>
      <c r="AD1084" s="792"/>
      <c r="AE1084" s="792"/>
      <c r="AF1084" s="792"/>
      <c r="AG1084" s="792"/>
      <c r="AH1084" s="792"/>
      <c r="AI1084" s="792"/>
      <c r="AJ1084" s="792"/>
    </row>
    <row r="1085" spans="1:36" ht="17.100000000000001" hidden="1" customHeight="1">
      <c r="A1085" s="767"/>
      <c r="B1085" s="762"/>
      <c r="C1085" s="1705"/>
      <c r="D1085" s="1703"/>
      <c r="E1085" s="75" t="s">
        <v>96</v>
      </c>
      <c r="F1085" s="76"/>
      <c r="G1085" s="97" t="e">
        <f t="shared" si="287"/>
        <v>#DIV/0!</v>
      </c>
      <c r="H1085" s="56"/>
      <c r="I1085" s="56"/>
      <c r="J1085" s="56"/>
      <c r="R1085" s="792"/>
      <c r="S1085" s="792"/>
      <c r="T1085" s="792"/>
      <c r="U1085" s="792"/>
      <c r="V1085" s="792"/>
      <c r="W1085" s="792"/>
      <c r="X1085" s="792"/>
      <c r="Y1085" s="792"/>
      <c r="Z1085" s="792"/>
      <c r="AA1085" s="792"/>
      <c r="AB1085" s="792"/>
      <c r="AC1085" s="792"/>
      <c r="AD1085" s="792"/>
      <c r="AE1085" s="792"/>
      <c r="AF1085" s="792"/>
      <c r="AG1085" s="792"/>
      <c r="AH1085" s="792"/>
      <c r="AI1085" s="792"/>
      <c r="AJ1085" s="792"/>
    </row>
    <row r="1086" spans="1:36" ht="17.100000000000001" hidden="1" customHeight="1">
      <c r="A1086" s="767"/>
      <c r="B1086" s="762"/>
      <c r="C1086" s="1705"/>
      <c r="D1086" s="1703"/>
      <c r="E1086" s="75" t="s">
        <v>96</v>
      </c>
      <c r="F1086" s="76"/>
      <c r="G1086" s="97" t="e">
        <f t="shared" si="287"/>
        <v>#DIV/0!</v>
      </c>
      <c r="H1086" s="56"/>
      <c r="I1086" s="56"/>
      <c r="J1086" s="56"/>
      <c r="R1086" s="792"/>
      <c r="S1086" s="792"/>
      <c r="T1086" s="792"/>
      <c r="U1086" s="792"/>
      <c r="V1086" s="792"/>
      <c r="W1086" s="792"/>
      <c r="X1086" s="792"/>
      <c r="Y1086" s="792"/>
      <c r="Z1086" s="792"/>
      <c r="AA1086" s="792"/>
      <c r="AB1086" s="792"/>
      <c r="AC1086" s="792"/>
      <c r="AD1086" s="792"/>
      <c r="AE1086" s="792"/>
      <c r="AF1086" s="792"/>
      <c r="AG1086" s="792"/>
      <c r="AH1086" s="792"/>
      <c r="AI1086" s="792"/>
      <c r="AJ1086" s="792"/>
    </row>
    <row r="1087" spans="1:36" ht="17.100000000000001" hidden="1" customHeight="1">
      <c r="A1087" s="767"/>
      <c r="B1087" s="762"/>
      <c r="C1087" s="1705"/>
      <c r="D1087" s="1703"/>
      <c r="E1087" s="75" t="s">
        <v>96</v>
      </c>
      <c r="F1087" s="76"/>
      <c r="G1087" s="97" t="e">
        <f t="shared" si="287"/>
        <v>#DIV/0!</v>
      </c>
      <c r="H1087" s="56"/>
      <c r="I1087" s="56"/>
      <c r="J1087" s="56"/>
      <c r="R1087" s="792"/>
      <c r="S1087" s="792"/>
      <c r="T1087" s="792"/>
      <c r="U1087" s="792"/>
      <c r="V1087" s="792"/>
      <c r="W1087" s="792"/>
      <c r="X1087" s="792"/>
      <c r="Y1087" s="792"/>
      <c r="Z1087" s="792"/>
      <c r="AA1087" s="792"/>
      <c r="AB1087" s="792"/>
      <c r="AC1087" s="792"/>
      <c r="AD1087" s="792"/>
      <c r="AE1087" s="792"/>
      <c r="AF1087" s="792"/>
      <c r="AG1087" s="792"/>
      <c r="AH1087" s="792"/>
      <c r="AI1087" s="792"/>
      <c r="AJ1087" s="792"/>
    </row>
    <row r="1088" spans="1:36" ht="17.100000000000001" hidden="1" customHeight="1">
      <c r="A1088" s="767"/>
      <c r="B1088" s="762"/>
      <c r="C1088" s="1705"/>
      <c r="D1088" s="1703"/>
      <c r="E1088" s="75" t="s">
        <v>96</v>
      </c>
      <c r="F1088" s="76"/>
      <c r="G1088" s="97" t="e">
        <f t="shared" si="287"/>
        <v>#DIV/0!</v>
      </c>
      <c r="H1088" s="56"/>
      <c r="I1088" s="56"/>
      <c r="J1088" s="56"/>
      <c r="R1088" s="792"/>
      <c r="S1088" s="792"/>
      <c r="T1088" s="792"/>
      <c r="U1088" s="792"/>
      <c r="V1088" s="792"/>
      <c r="W1088" s="792"/>
      <c r="X1088" s="792"/>
      <c r="Y1088" s="792"/>
      <c r="Z1088" s="792"/>
      <c r="AA1088" s="792"/>
      <c r="AB1088" s="792"/>
      <c r="AC1088" s="792"/>
      <c r="AD1088" s="792"/>
      <c r="AE1088" s="792"/>
      <c r="AF1088" s="792"/>
      <c r="AG1088" s="792"/>
      <c r="AH1088" s="792"/>
      <c r="AI1088" s="792"/>
      <c r="AJ1088" s="792"/>
    </row>
    <row r="1089" spans="1:36" ht="17.100000000000001" hidden="1" customHeight="1">
      <c r="A1089" s="767"/>
      <c r="B1089" s="762"/>
      <c r="C1089" s="1705"/>
      <c r="D1089" s="1703"/>
      <c r="E1089" s="75" t="s">
        <v>96</v>
      </c>
      <c r="F1089" s="76"/>
      <c r="G1089" s="97" t="e">
        <f t="shared" si="287"/>
        <v>#DIV/0!</v>
      </c>
      <c r="H1089" s="56"/>
      <c r="I1089" s="56"/>
      <c r="J1089" s="56"/>
      <c r="R1089" s="792"/>
      <c r="S1089" s="792"/>
      <c r="T1089" s="792"/>
      <c r="U1089" s="792"/>
      <c r="V1089" s="792"/>
      <c r="W1089" s="792"/>
      <c r="X1089" s="792"/>
      <c r="Y1089" s="792"/>
      <c r="Z1089" s="792"/>
      <c r="AA1089" s="792"/>
      <c r="AB1089" s="792"/>
      <c r="AC1089" s="792"/>
      <c r="AD1089" s="792"/>
      <c r="AE1089" s="792"/>
      <c r="AF1089" s="792"/>
      <c r="AG1089" s="792"/>
      <c r="AH1089" s="792"/>
      <c r="AI1089" s="792"/>
      <c r="AJ1089" s="792"/>
    </row>
    <row r="1090" spans="1:36" ht="17.100000000000001" hidden="1" customHeight="1">
      <c r="A1090" s="767"/>
      <c r="B1090" s="762"/>
      <c r="C1090" s="1705"/>
      <c r="D1090" s="1703"/>
      <c r="E1090" s="75" t="s">
        <v>96</v>
      </c>
      <c r="F1090" s="76"/>
      <c r="G1090" s="97" t="e">
        <f t="shared" si="287"/>
        <v>#DIV/0!</v>
      </c>
      <c r="H1090" s="56"/>
      <c r="I1090" s="56"/>
      <c r="J1090" s="56"/>
      <c r="R1090" s="792"/>
      <c r="S1090" s="792"/>
      <c r="T1090" s="792"/>
      <c r="U1090" s="792"/>
      <c r="V1090" s="792"/>
      <c r="W1090" s="792"/>
      <c r="X1090" s="792"/>
      <c r="Y1090" s="792"/>
      <c r="Z1090" s="792"/>
      <c r="AA1090" s="792"/>
      <c r="AB1090" s="792"/>
      <c r="AC1090" s="792"/>
      <c r="AD1090" s="792"/>
      <c r="AE1090" s="792"/>
      <c r="AF1090" s="792"/>
      <c r="AG1090" s="792"/>
      <c r="AH1090" s="792"/>
      <c r="AI1090" s="792"/>
      <c r="AJ1090" s="792"/>
    </row>
    <row r="1091" spans="1:36" ht="17.100000000000001" hidden="1" customHeight="1">
      <c r="A1091" s="767"/>
      <c r="B1091" s="762"/>
      <c r="C1091" s="1705"/>
      <c r="D1091" s="1703"/>
      <c r="E1091" s="75" t="s">
        <v>96</v>
      </c>
      <c r="F1091" s="76"/>
      <c r="G1091" s="97" t="e">
        <f t="shared" si="287"/>
        <v>#DIV/0!</v>
      </c>
      <c r="H1091" s="56"/>
      <c r="I1091" s="56"/>
      <c r="J1091" s="56"/>
      <c r="R1091" s="792"/>
      <c r="S1091" s="792"/>
      <c r="T1091" s="792"/>
      <c r="U1091" s="792"/>
      <c r="V1091" s="792"/>
      <c r="W1091" s="792"/>
      <c r="X1091" s="792"/>
      <c r="Y1091" s="792"/>
      <c r="Z1091" s="792"/>
      <c r="AA1091" s="792"/>
      <c r="AB1091" s="792"/>
      <c r="AC1091" s="792"/>
      <c r="AD1091" s="792"/>
      <c r="AE1091" s="792"/>
      <c r="AF1091" s="792"/>
      <c r="AG1091" s="792"/>
      <c r="AH1091" s="792"/>
      <c r="AI1091" s="792"/>
      <c r="AJ1091" s="792"/>
    </row>
    <row r="1092" spans="1:36" ht="17.100000000000001" hidden="1" customHeight="1">
      <c r="A1092" s="767"/>
      <c r="B1092" s="762"/>
      <c r="C1092" s="1705"/>
      <c r="D1092" s="1703"/>
      <c r="E1092" s="75" t="s">
        <v>96</v>
      </c>
      <c r="F1092" s="76"/>
      <c r="G1092" s="97" t="e">
        <f t="shared" si="287"/>
        <v>#DIV/0!</v>
      </c>
      <c r="H1092" s="56"/>
      <c r="I1092" s="56"/>
      <c r="J1092" s="56"/>
      <c r="R1092" s="792"/>
      <c r="S1092" s="792"/>
      <c r="T1092" s="792"/>
      <c r="U1092" s="792"/>
      <c r="V1092" s="792"/>
      <c r="W1092" s="792"/>
      <c r="X1092" s="792"/>
      <c r="Y1092" s="792"/>
      <c r="Z1092" s="792"/>
      <c r="AA1092" s="792"/>
      <c r="AB1092" s="792"/>
      <c r="AC1092" s="792"/>
      <c r="AD1092" s="792"/>
      <c r="AE1092" s="792"/>
      <c r="AF1092" s="792"/>
      <c r="AG1092" s="792"/>
      <c r="AH1092" s="792"/>
      <c r="AI1092" s="792"/>
      <c r="AJ1092" s="792"/>
    </row>
    <row r="1093" spans="1:36" ht="17.100000000000001" hidden="1" customHeight="1">
      <c r="A1093" s="767"/>
      <c r="B1093" s="762"/>
      <c r="C1093" s="1705"/>
      <c r="D1093" s="1703"/>
      <c r="E1093" s="75" t="s">
        <v>96</v>
      </c>
      <c r="F1093" s="76"/>
      <c r="G1093" s="97" t="e">
        <f t="shared" si="287"/>
        <v>#DIV/0!</v>
      </c>
      <c r="H1093" s="56"/>
      <c r="I1093" s="56"/>
      <c r="J1093" s="56"/>
      <c r="R1093" s="792"/>
      <c r="S1093" s="792"/>
      <c r="T1093" s="792"/>
      <c r="U1093" s="792"/>
      <c r="V1093" s="792"/>
      <c r="W1093" s="792"/>
      <c r="X1093" s="792"/>
      <c r="Y1093" s="792"/>
      <c r="Z1093" s="792"/>
      <c r="AA1093" s="792"/>
      <c r="AB1093" s="792"/>
      <c r="AC1093" s="792"/>
      <c r="AD1093" s="792"/>
      <c r="AE1093" s="792"/>
      <c r="AF1093" s="792"/>
      <c r="AG1093" s="792"/>
      <c r="AH1093" s="792"/>
      <c r="AI1093" s="792"/>
      <c r="AJ1093" s="792"/>
    </row>
    <row r="1094" spans="1:36" ht="17.100000000000001" hidden="1" customHeight="1">
      <c r="A1094" s="767"/>
      <c r="B1094" s="762"/>
      <c r="C1094" s="1705"/>
      <c r="D1094" s="1703"/>
      <c r="E1094" s="75" t="s">
        <v>96</v>
      </c>
      <c r="F1094" s="76"/>
      <c r="G1094" s="97" t="e">
        <f t="shared" si="287"/>
        <v>#DIV/0!</v>
      </c>
      <c r="H1094" s="56"/>
      <c r="I1094" s="56"/>
      <c r="J1094" s="56"/>
      <c r="R1094" s="792"/>
      <c r="S1094" s="792"/>
      <c r="T1094" s="792"/>
      <c r="U1094" s="792"/>
      <c r="V1094" s="792"/>
      <c r="W1094" s="792"/>
      <c r="X1094" s="792"/>
      <c r="Y1094" s="792"/>
      <c r="Z1094" s="792"/>
      <c r="AA1094" s="792"/>
      <c r="AB1094" s="792"/>
      <c r="AC1094" s="792"/>
      <c r="AD1094" s="792"/>
      <c r="AE1094" s="792"/>
      <c r="AF1094" s="792"/>
      <c r="AG1094" s="792"/>
      <c r="AH1094" s="792"/>
      <c r="AI1094" s="792"/>
      <c r="AJ1094" s="792"/>
    </row>
    <row r="1095" spans="1:36" ht="17.100000000000001" hidden="1" customHeight="1">
      <c r="A1095" s="767"/>
      <c r="B1095" s="762"/>
      <c r="C1095" s="1705"/>
      <c r="D1095" s="1703"/>
      <c r="E1095" s="75" t="s">
        <v>96</v>
      </c>
      <c r="F1095" s="76"/>
      <c r="G1095" s="97" t="e">
        <f t="shared" si="287"/>
        <v>#DIV/0!</v>
      </c>
      <c r="H1095" s="56"/>
      <c r="I1095" s="56"/>
      <c r="J1095" s="56"/>
      <c r="R1095" s="792"/>
      <c r="S1095" s="792"/>
      <c r="T1095" s="792"/>
      <c r="U1095" s="792"/>
      <c r="V1095" s="792"/>
      <c r="W1095" s="792"/>
      <c r="X1095" s="792"/>
      <c r="Y1095" s="792"/>
      <c r="Z1095" s="792"/>
      <c r="AA1095" s="792"/>
      <c r="AB1095" s="792"/>
      <c r="AC1095" s="792"/>
      <c r="AD1095" s="792"/>
      <c r="AE1095" s="792"/>
      <c r="AF1095" s="792"/>
      <c r="AG1095" s="792"/>
      <c r="AH1095" s="792"/>
      <c r="AI1095" s="792"/>
      <c r="AJ1095" s="792"/>
    </row>
    <row r="1096" spans="1:36" ht="17.100000000000001" hidden="1" customHeight="1">
      <c r="A1096" s="767"/>
      <c r="B1096" s="762"/>
      <c r="C1096" s="1705"/>
      <c r="D1096" s="1703"/>
      <c r="E1096" s="75" t="s">
        <v>96</v>
      </c>
      <c r="F1096" s="76"/>
      <c r="G1096" s="97" t="e">
        <f t="shared" si="287"/>
        <v>#DIV/0!</v>
      </c>
      <c r="H1096" s="56"/>
      <c r="I1096" s="56"/>
      <c r="J1096" s="56"/>
      <c r="R1096" s="792"/>
      <c r="S1096" s="792"/>
      <c r="T1096" s="792"/>
      <c r="U1096" s="792"/>
      <c r="V1096" s="792"/>
      <c r="W1096" s="792"/>
      <c r="X1096" s="792"/>
      <c r="Y1096" s="792"/>
      <c r="Z1096" s="792"/>
      <c r="AA1096" s="792"/>
      <c r="AB1096" s="792"/>
      <c r="AC1096" s="792"/>
      <c r="AD1096" s="792"/>
      <c r="AE1096" s="792"/>
      <c r="AF1096" s="792"/>
      <c r="AG1096" s="792"/>
      <c r="AH1096" s="792"/>
      <c r="AI1096" s="792"/>
      <c r="AJ1096" s="792"/>
    </row>
    <row r="1097" spans="1:36" ht="17.100000000000001" hidden="1" customHeight="1">
      <c r="A1097" s="767"/>
      <c r="B1097" s="762"/>
      <c r="C1097" s="1705"/>
      <c r="D1097" s="1703"/>
      <c r="E1097" s="75" t="s">
        <v>96</v>
      </c>
      <c r="F1097" s="76"/>
      <c r="G1097" s="97" t="e">
        <f t="shared" si="287"/>
        <v>#DIV/0!</v>
      </c>
      <c r="H1097" s="56"/>
      <c r="I1097" s="56"/>
      <c r="J1097" s="56"/>
      <c r="R1097" s="792"/>
      <c r="S1097" s="792"/>
      <c r="T1097" s="792"/>
      <c r="U1097" s="792"/>
      <c r="V1097" s="792"/>
      <c r="W1097" s="792"/>
      <c r="X1097" s="792"/>
      <c r="Y1097" s="792"/>
      <c r="Z1097" s="792"/>
      <c r="AA1097" s="792"/>
      <c r="AB1097" s="792"/>
      <c r="AC1097" s="792"/>
      <c r="AD1097" s="792"/>
      <c r="AE1097" s="792"/>
      <c r="AF1097" s="792"/>
      <c r="AG1097" s="792"/>
      <c r="AH1097" s="792"/>
      <c r="AI1097" s="792"/>
      <c r="AJ1097" s="792"/>
    </row>
    <row r="1098" spans="1:36" ht="17.100000000000001" hidden="1" customHeight="1">
      <c r="A1098" s="767"/>
      <c r="B1098" s="762"/>
      <c r="C1098" s="1705"/>
      <c r="D1098" s="1703"/>
      <c r="E1098" s="75" t="s">
        <v>96</v>
      </c>
      <c r="F1098" s="76"/>
      <c r="G1098" s="97" t="e">
        <f t="shared" si="287"/>
        <v>#DIV/0!</v>
      </c>
      <c r="H1098" s="56"/>
      <c r="I1098" s="56"/>
      <c r="J1098" s="56"/>
      <c r="R1098" s="792"/>
      <c r="S1098" s="792"/>
      <c r="T1098" s="792"/>
      <c r="U1098" s="792"/>
      <c r="V1098" s="792"/>
      <c r="W1098" s="792"/>
      <c r="X1098" s="792"/>
      <c r="Y1098" s="792"/>
      <c r="Z1098" s="792"/>
      <c r="AA1098" s="792"/>
      <c r="AB1098" s="792"/>
      <c r="AC1098" s="792"/>
      <c r="AD1098" s="792"/>
      <c r="AE1098" s="792"/>
      <c r="AF1098" s="792"/>
      <c r="AG1098" s="792"/>
      <c r="AH1098" s="792"/>
      <c r="AI1098" s="792"/>
      <c r="AJ1098" s="792"/>
    </row>
    <row r="1099" spans="1:36" ht="17.100000000000001" hidden="1" customHeight="1">
      <c r="A1099" s="767"/>
      <c r="B1099" s="762"/>
      <c r="C1099" s="1705"/>
      <c r="D1099" s="1703"/>
      <c r="E1099" s="75" t="s">
        <v>96</v>
      </c>
      <c r="F1099" s="76"/>
      <c r="G1099" s="97" t="e">
        <f t="shared" si="287"/>
        <v>#DIV/0!</v>
      </c>
      <c r="H1099" s="56"/>
      <c r="I1099" s="56"/>
      <c r="J1099" s="56"/>
      <c r="R1099" s="792"/>
      <c r="S1099" s="792"/>
      <c r="T1099" s="792"/>
      <c r="U1099" s="792"/>
      <c r="V1099" s="792"/>
      <c r="W1099" s="792"/>
      <c r="X1099" s="792"/>
      <c r="Y1099" s="792"/>
      <c r="Z1099" s="792"/>
      <c r="AA1099" s="792"/>
      <c r="AB1099" s="792"/>
      <c r="AC1099" s="792"/>
      <c r="AD1099" s="792"/>
      <c r="AE1099" s="792"/>
      <c r="AF1099" s="792"/>
      <c r="AG1099" s="792"/>
      <c r="AH1099" s="792"/>
      <c r="AI1099" s="792"/>
      <c r="AJ1099" s="792"/>
    </row>
    <row r="1100" spans="1:36" ht="17.100000000000001" hidden="1" customHeight="1">
      <c r="A1100" s="767"/>
      <c r="B1100" s="762"/>
      <c r="C1100" s="1705"/>
      <c r="D1100" s="1703"/>
      <c r="E1100" s="75" t="s">
        <v>96</v>
      </c>
      <c r="F1100" s="76"/>
      <c r="G1100" s="97" t="e">
        <f t="shared" si="287"/>
        <v>#DIV/0!</v>
      </c>
      <c r="H1100" s="56"/>
      <c r="I1100" s="56"/>
      <c r="J1100" s="56"/>
      <c r="R1100" s="792"/>
      <c r="S1100" s="792"/>
      <c r="T1100" s="792"/>
      <c r="U1100" s="792"/>
      <c r="V1100" s="792"/>
      <c r="W1100" s="792"/>
      <c r="X1100" s="792"/>
      <c r="Y1100" s="792"/>
      <c r="Z1100" s="792"/>
      <c r="AA1100" s="792"/>
      <c r="AB1100" s="792"/>
      <c r="AC1100" s="792"/>
      <c r="AD1100" s="792"/>
      <c r="AE1100" s="792"/>
      <c r="AF1100" s="792"/>
      <c r="AG1100" s="792"/>
      <c r="AH1100" s="792"/>
      <c r="AI1100" s="792"/>
      <c r="AJ1100" s="792"/>
    </row>
    <row r="1101" spans="1:36" ht="17.100000000000001" customHeight="1">
      <c r="A1101" s="1204"/>
      <c r="B1101" s="2141" t="s">
        <v>1019</v>
      </c>
      <c r="C1101" s="2142"/>
      <c r="D1101" s="2143"/>
      <c r="E1101" s="1201"/>
      <c r="F1101" s="1202"/>
      <c r="G1101" s="1203"/>
      <c r="H1101" s="1203">
        <f>SUM(H1076:H1100)</f>
        <v>0</v>
      </c>
      <c r="I1101" s="1203">
        <f t="shared" ref="I1101:J1101" si="288">SUM(I1076:I1100)</f>
        <v>0</v>
      </c>
      <c r="J1101" s="1203">
        <f t="shared" si="288"/>
        <v>0</v>
      </c>
      <c r="R1101" s="792"/>
      <c r="S1101" s="792"/>
      <c r="T1101" s="792"/>
      <c r="U1101" s="792"/>
      <c r="V1101" s="792"/>
      <c r="W1101" s="792"/>
      <c r="X1101" s="792"/>
      <c r="Y1101" s="792"/>
      <c r="Z1101" s="792"/>
      <c r="AA1101" s="792"/>
      <c r="AB1101" s="792"/>
      <c r="AC1101" s="792"/>
      <c r="AD1101" s="792"/>
      <c r="AE1101" s="792"/>
      <c r="AF1101" s="792"/>
      <c r="AG1101" s="792"/>
      <c r="AH1101" s="792"/>
      <c r="AI1101" s="792"/>
      <c r="AJ1101" s="792"/>
    </row>
    <row r="1102" spans="1:36" ht="33.450000000000003" customHeight="1">
      <c r="A1102" s="1486" t="s">
        <v>993</v>
      </c>
      <c r="B1102" s="1205">
        <v>346</v>
      </c>
      <c r="C1102" s="2146" t="s">
        <v>840</v>
      </c>
      <c r="D1102" s="2147"/>
      <c r="E1102" s="1206" t="s">
        <v>117</v>
      </c>
      <c r="F1102" s="1207" t="s">
        <v>117</v>
      </c>
      <c r="G1102" s="1208" t="s">
        <v>117</v>
      </c>
      <c r="H1102" s="1208" t="s">
        <v>117</v>
      </c>
      <c r="I1102" s="1208" t="s">
        <v>117</v>
      </c>
      <c r="J1102" s="1208" t="s">
        <v>117</v>
      </c>
      <c r="R1102" s="792"/>
      <c r="S1102" s="792"/>
      <c r="T1102" s="792"/>
      <c r="U1102" s="792"/>
      <c r="V1102" s="792"/>
      <c r="W1102" s="792"/>
      <c r="X1102" s="792"/>
      <c r="Y1102" s="792"/>
      <c r="Z1102" s="792"/>
      <c r="AA1102" s="792"/>
      <c r="AB1102" s="792"/>
      <c r="AC1102" s="792"/>
      <c r="AD1102" s="792"/>
      <c r="AE1102" s="792"/>
      <c r="AF1102" s="792"/>
      <c r="AG1102" s="792"/>
      <c r="AH1102" s="792"/>
      <c r="AI1102" s="792"/>
      <c r="AJ1102" s="792"/>
    </row>
    <row r="1103" spans="1:36" ht="17.100000000000001" customHeight="1">
      <c r="A1103" s="767"/>
      <c r="B1103" s="762"/>
      <c r="C1103" s="1705"/>
      <c r="D1103" s="1703"/>
      <c r="E1103" s="75" t="s">
        <v>96</v>
      </c>
      <c r="F1103" s="76"/>
      <c r="G1103" s="97" t="e">
        <f t="shared" si="287"/>
        <v>#DIV/0!</v>
      </c>
      <c r="H1103" s="56"/>
      <c r="I1103" s="56"/>
      <c r="J1103" s="56"/>
      <c r="R1103" s="792"/>
      <c r="S1103" s="792"/>
      <c r="T1103" s="792"/>
      <c r="U1103" s="792"/>
      <c r="V1103" s="792"/>
      <c r="W1103" s="792"/>
      <c r="X1103" s="792"/>
      <c r="Y1103" s="792"/>
      <c r="Z1103" s="792"/>
      <c r="AA1103" s="792"/>
      <c r="AB1103" s="792"/>
      <c r="AC1103" s="792"/>
      <c r="AD1103" s="792"/>
      <c r="AE1103" s="792"/>
      <c r="AF1103" s="792"/>
      <c r="AG1103" s="792"/>
      <c r="AH1103" s="792"/>
      <c r="AI1103" s="792"/>
      <c r="AJ1103" s="792"/>
    </row>
    <row r="1104" spans="1:36" ht="17.100000000000001" customHeight="1">
      <c r="A1104" s="767"/>
      <c r="B1104" s="762"/>
      <c r="C1104" s="1705"/>
      <c r="D1104" s="1703"/>
      <c r="E1104" s="75" t="s">
        <v>96</v>
      </c>
      <c r="F1104" s="76"/>
      <c r="G1104" s="97" t="e">
        <f t="shared" si="287"/>
        <v>#DIV/0!</v>
      </c>
      <c r="H1104" s="56"/>
      <c r="I1104" s="56"/>
      <c r="J1104" s="56"/>
      <c r="R1104" s="792"/>
      <c r="S1104" s="792"/>
      <c r="T1104" s="792"/>
      <c r="U1104" s="792"/>
      <c r="V1104" s="792"/>
      <c r="W1104" s="792"/>
      <c r="X1104" s="792"/>
      <c r="Y1104" s="792"/>
      <c r="Z1104" s="792"/>
      <c r="AA1104" s="792"/>
      <c r="AB1104" s="792"/>
      <c r="AC1104" s="792"/>
      <c r="AD1104" s="792"/>
      <c r="AE1104" s="792"/>
      <c r="AF1104" s="792"/>
      <c r="AG1104" s="792"/>
      <c r="AH1104" s="792"/>
      <c r="AI1104" s="792"/>
      <c r="AJ1104" s="792"/>
    </row>
    <row r="1105" spans="1:36" ht="17.100000000000001" hidden="1" customHeight="1">
      <c r="A1105" s="767"/>
      <c r="B1105" s="762"/>
      <c r="C1105" s="1705"/>
      <c r="D1105" s="1703"/>
      <c r="E1105" s="75" t="s">
        <v>96</v>
      </c>
      <c r="F1105" s="76"/>
      <c r="G1105" s="97" t="e">
        <f t="shared" si="287"/>
        <v>#DIV/0!</v>
      </c>
      <c r="H1105" s="56"/>
      <c r="I1105" s="56"/>
      <c r="J1105" s="56"/>
      <c r="R1105" s="792"/>
      <c r="S1105" s="792"/>
      <c r="T1105" s="792"/>
      <c r="U1105" s="792"/>
      <c r="V1105" s="792"/>
      <c r="W1105" s="792"/>
      <c r="X1105" s="792"/>
      <c r="Y1105" s="792"/>
      <c r="Z1105" s="792"/>
      <c r="AA1105" s="792"/>
      <c r="AB1105" s="792"/>
      <c r="AC1105" s="792"/>
      <c r="AD1105" s="792"/>
      <c r="AE1105" s="792"/>
      <c r="AF1105" s="792"/>
      <c r="AG1105" s="792"/>
      <c r="AH1105" s="792"/>
      <c r="AI1105" s="792"/>
      <c r="AJ1105" s="792"/>
    </row>
    <row r="1106" spans="1:36" ht="17.100000000000001" hidden="1" customHeight="1">
      <c r="A1106" s="767"/>
      <c r="B1106" s="762"/>
      <c r="C1106" s="1705"/>
      <c r="D1106" s="1703"/>
      <c r="E1106" s="75" t="s">
        <v>96</v>
      </c>
      <c r="F1106" s="76"/>
      <c r="G1106" s="97" t="e">
        <f t="shared" si="287"/>
        <v>#DIV/0!</v>
      </c>
      <c r="H1106" s="56"/>
      <c r="I1106" s="56"/>
      <c r="J1106" s="56"/>
      <c r="R1106" s="792"/>
      <c r="S1106" s="792"/>
      <c r="T1106" s="792"/>
      <c r="U1106" s="792"/>
      <c r="V1106" s="792"/>
      <c r="W1106" s="792"/>
      <c r="X1106" s="792"/>
      <c r="Y1106" s="792"/>
      <c r="Z1106" s="792"/>
      <c r="AA1106" s="792"/>
      <c r="AB1106" s="792"/>
      <c r="AC1106" s="792"/>
      <c r="AD1106" s="792"/>
      <c r="AE1106" s="792"/>
      <c r="AF1106" s="792"/>
      <c r="AG1106" s="792"/>
      <c r="AH1106" s="792"/>
      <c r="AI1106" s="792"/>
      <c r="AJ1106" s="792"/>
    </row>
    <row r="1107" spans="1:36" ht="17.100000000000001" hidden="1" customHeight="1">
      <c r="A1107" s="767"/>
      <c r="B1107" s="762"/>
      <c r="C1107" s="1705"/>
      <c r="D1107" s="1703"/>
      <c r="E1107" s="75" t="s">
        <v>96</v>
      </c>
      <c r="F1107" s="76"/>
      <c r="G1107" s="97" t="e">
        <f t="shared" si="287"/>
        <v>#DIV/0!</v>
      </c>
      <c r="H1107" s="56"/>
      <c r="I1107" s="56"/>
      <c r="J1107" s="56"/>
      <c r="R1107" s="792"/>
      <c r="S1107" s="792"/>
      <c r="T1107" s="792"/>
      <c r="U1107" s="792"/>
      <c r="V1107" s="792"/>
      <c r="W1107" s="792"/>
      <c r="X1107" s="792"/>
      <c r="Y1107" s="792"/>
      <c r="Z1107" s="792"/>
      <c r="AA1107" s="792"/>
      <c r="AB1107" s="792"/>
      <c r="AC1107" s="792"/>
      <c r="AD1107" s="792"/>
      <c r="AE1107" s="792"/>
      <c r="AF1107" s="792"/>
      <c r="AG1107" s="792"/>
      <c r="AH1107" s="792"/>
      <c r="AI1107" s="792"/>
      <c r="AJ1107" s="792"/>
    </row>
    <row r="1108" spans="1:36" ht="17.100000000000001" hidden="1" customHeight="1">
      <c r="A1108" s="767"/>
      <c r="B1108" s="762"/>
      <c r="C1108" s="1705"/>
      <c r="D1108" s="1703"/>
      <c r="E1108" s="75" t="s">
        <v>96</v>
      </c>
      <c r="F1108" s="76"/>
      <c r="G1108" s="97" t="e">
        <f t="shared" si="287"/>
        <v>#DIV/0!</v>
      </c>
      <c r="H1108" s="56"/>
      <c r="I1108" s="56"/>
      <c r="J1108" s="56"/>
      <c r="R1108" s="792"/>
      <c r="S1108" s="792"/>
      <c r="T1108" s="792"/>
      <c r="U1108" s="792"/>
      <c r="V1108" s="792"/>
      <c r="W1108" s="792"/>
      <c r="X1108" s="792"/>
      <c r="Y1108" s="792"/>
      <c r="Z1108" s="792"/>
      <c r="AA1108" s="792"/>
      <c r="AB1108" s="792"/>
      <c r="AC1108" s="792"/>
      <c r="AD1108" s="792"/>
      <c r="AE1108" s="792"/>
      <c r="AF1108" s="792"/>
      <c r="AG1108" s="792"/>
      <c r="AH1108" s="792"/>
      <c r="AI1108" s="792"/>
      <c r="AJ1108" s="792"/>
    </row>
    <row r="1109" spans="1:36" ht="17.100000000000001" hidden="1" customHeight="1">
      <c r="A1109" s="767"/>
      <c r="B1109" s="762"/>
      <c r="C1109" s="1705"/>
      <c r="D1109" s="1703"/>
      <c r="E1109" s="75" t="s">
        <v>96</v>
      </c>
      <c r="F1109" s="76"/>
      <c r="G1109" s="97" t="e">
        <f t="shared" si="287"/>
        <v>#DIV/0!</v>
      </c>
      <c r="H1109" s="56"/>
      <c r="I1109" s="56"/>
      <c r="J1109" s="56"/>
      <c r="R1109" s="792"/>
      <c r="S1109" s="792"/>
      <c r="T1109" s="792"/>
      <c r="U1109" s="792"/>
      <c r="V1109" s="792"/>
      <c r="W1109" s="792"/>
      <c r="X1109" s="792"/>
      <c r="Y1109" s="792"/>
      <c r="Z1109" s="792"/>
      <c r="AA1109" s="792"/>
      <c r="AB1109" s="792"/>
      <c r="AC1109" s="792"/>
      <c r="AD1109" s="792"/>
      <c r="AE1109" s="792"/>
      <c r="AF1109" s="792"/>
      <c r="AG1109" s="792"/>
      <c r="AH1109" s="792"/>
      <c r="AI1109" s="792"/>
      <c r="AJ1109" s="792"/>
    </row>
    <row r="1110" spans="1:36" ht="17.100000000000001" hidden="1" customHeight="1">
      <c r="A1110" s="767"/>
      <c r="B1110" s="762"/>
      <c r="C1110" s="1705"/>
      <c r="D1110" s="1703"/>
      <c r="E1110" s="75" t="s">
        <v>96</v>
      </c>
      <c r="F1110" s="76"/>
      <c r="G1110" s="97" t="e">
        <f t="shared" si="287"/>
        <v>#DIV/0!</v>
      </c>
      <c r="H1110" s="56"/>
      <c r="I1110" s="56"/>
      <c r="J1110" s="56"/>
      <c r="R1110" s="792"/>
      <c r="S1110" s="792"/>
      <c r="T1110" s="792"/>
      <c r="U1110" s="792"/>
      <c r="V1110" s="792"/>
      <c r="W1110" s="792"/>
      <c r="X1110" s="792"/>
      <c r="Y1110" s="792"/>
      <c r="Z1110" s="792"/>
      <c r="AA1110" s="792"/>
      <c r="AB1110" s="792"/>
      <c r="AC1110" s="792"/>
      <c r="AD1110" s="792"/>
      <c r="AE1110" s="792"/>
      <c r="AF1110" s="792"/>
      <c r="AG1110" s="792"/>
      <c r="AH1110" s="792"/>
      <c r="AI1110" s="792"/>
      <c r="AJ1110" s="792"/>
    </row>
    <row r="1111" spans="1:36" ht="17.100000000000001" hidden="1" customHeight="1">
      <c r="A1111" s="767"/>
      <c r="B1111" s="762"/>
      <c r="C1111" s="1705"/>
      <c r="D1111" s="1703"/>
      <c r="E1111" s="75" t="s">
        <v>96</v>
      </c>
      <c r="F1111" s="76"/>
      <c r="G1111" s="97" t="e">
        <f t="shared" si="287"/>
        <v>#DIV/0!</v>
      </c>
      <c r="H1111" s="56"/>
      <c r="I1111" s="56"/>
      <c r="J1111" s="56"/>
      <c r="R1111" s="792"/>
      <c r="S1111" s="792"/>
      <c r="T1111" s="792"/>
      <c r="U1111" s="792"/>
      <c r="V1111" s="792"/>
      <c r="W1111" s="792"/>
      <c r="X1111" s="792"/>
      <c r="Y1111" s="792"/>
      <c r="Z1111" s="792"/>
      <c r="AA1111" s="792"/>
      <c r="AB1111" s="792"/>
      <c r="AC1111" s="792"/>
      <c r="AD1111" s="792"/>
      <c r="AE1111" s="792"/>
      <c r="AF1111" s="792"/>
      <c r="AG1111" s="792"/>
      <c r="AH1111" s="792"/>
      <c r="AI1111" s="792"/>
      <c r="AJ1111" s="792"/>
    </row>
    <row r="1112" spans="1:36" ht="17.100000000000001" hidden="1" customHeight="1">
      <c r="A1112" s="767"/>
      <c r="B1112" s="762"/>
      <c r="C1112" s="1705"/>
      <c r="D1112" s="1703"/>
      <c r="E1112" s="75" t="s">
        <v>96</v>
      </c>
      <c r="F1112" s="76"/>
      <c r="G1112" s="97" t="e">
        <f t="shared" si="287"/>
        <v>#DIV/0!</v>
      </c>
      <c r="H1112" s="56"/>
      <c r="I1112" s="56"/>
      <c r="J1112" s="56"/>
      <c r="R1112" s="792"/>
      <c r="S1112" s="792"/>
      <c r="T1112" s="792"/>
      <c r="U1112" s="792"/>
      <c r="V1112" s="792"/>
      <c r="W1112" s="792"/>
      <c r="X1112" s="792"/>
      <c r="Y1112" s="792"/>
      <c r="Z1112" s="792"/>
      <c r="AA1112" s="792"/>
      <c r="AB1112" s="792"/>
      <c r="AC1112" s="792"/>
      <c r="AD1112" s="792"/>
      <c r="AE1112" s="792"/>
      <c r="AF1112" s="792"/>
      <c r="AG1112" s="792"/>
      <c r="AH1112" s="792"/>
      <c r="AI1112" s="792"/>
      <c r="AJ1112" s="792"/>
    </row>
    <row r="1113" spans="1:36" ht="17.100000000000001" hidden="1" customHeight="1">
      <c r="A1113" s="767"/>
      <c r="B1113" s="762"/>
      <c r="C1113" s="1705"/>
      <c r="D1113" s="1703"/>
      <c r="E1113" s="75" t="s">
        <v>96</v>
      </c>
      <c r="F1113" s="76"/>
      <c r="G1113" s="97" t="e">
        <f t="shared" si="287"/>
        <v>#DIV/0!</v>
      </c>
      <c r="H1113" s="56"/>
      <c r="I1113" s="56"/>
      <c r="J1113" s="56"/>
      <c r="R1113" s="792"/>
      <c r="S1113" s="792"/>
      <c r="T1113" s="792"/>
      <c r="U1113" s="792"/>
      <c r="V1113" s="792"/>
      <c r="W1113" s="792"/>
      <c r="X1113" s="792"/>
      <c r="Y1113" s="792"/>
      <c r="Z1113" s="792"/>
      <c r="AA1113" s="792"/>
      <c r="AB1113" s="792"/>
      <c r="AC1113" s="792"/>
      <c r="AD1113" s="792"/>
      <c r="AE1113" s="792"/>
      <c r="AF1113" s="792"/>
      <c r="AG1113" s="792"/>
      <c r="AH1113" s="792"/>
      <c r="AI1113" s="792"/>
      <c r="AJ1113" s="792"/>
    </row>
    <row r="1114" spans="1:36" ht="17.100000000000001" hidden="1" customHeight="1">
      <c r="A1114" s="767"/>
      <c r="B1114" s="762"/>
      <c r="C1114" s="1705"/>
      <c r="D1114" s="1703"/>
      <c r="E1114" s="75" t="s">
        <v>96</v>
      </c>
      <c r="F1114" s="76"/>
      <c r="G1114" s="97" t="e">
        <f t="shared" si="287"/>
        <v>#DIV/0!</v>
      </c>
      <c r="H1114" s="56"/>
      <c r="I1114" s="56"/>
      <c r="J1114" s="56"/>
      <c r="R1114" s="792"/>
      <c r="S1114" s="792"/>
      <c r="T1114" s="792"/>
      <c r="U1114" s="792"/>
      <c r="V1114" s="792"/>
      <c r="W1114" s="792"/>
      <c r="X1114" s="792"/>
      <c r="Y1114" s="792"/>
      <c r="Z1114" s="792"/>
      <c r="AA1114" s="792"/>
      <c r="AB1114" s="792"/>
      <c r="AC1114" s="792"/>
      <c r="AD1114" s="792"/>
      <c r="AE1114" s="792"/>
      <c r="AF1114" s="792"/>
      <c r="AG1114" s="792"/>
      <c r="AH1114" s="792"/>
      <c r="AI1114" s="792"/>
      <c r="AJ1114" s="792"/>
    </row>
    <row r="1115" spans="1:36" ht="17.100000000000001" hidden="1" customHeight="1">
      <c r="A1115" s="767"/>
      <c r="B1115" s="762"/>
      <c r="C1115" s="1705"/>
      <c r="D1115" s="1703"/>
      <c r="E1115" s="75" t="s">
        <v>96</v>
      </c>
      <c r="F1115" s="76"/>
      <c r="G1115" s="97" t="e">
        <f t="shared" si="287"/>
        <v>#DIV/0!</v>
      </c>
      <c r="H1115" s="56"/>
      <c r="I1115" s="56"/>
      <c r="J1115" s="56"/>
      <c r="R1115" s="792"/>
      <c r="S1115" s="792"/>
      <c r="T1115" s="792"/>
      <c r="U1115" s="792"/>
      <c r="V1115" s="792"/>
      <c r="W1115" s="792"/>
      <c r="X1115" s="792"/>
      <c r="Y1115" s="792"/>
      <c r="Z1115" s="792"/>
      <c r="AA1115" s="792"/>
      <c r="AB1115" s="792"/>
      <c r="AC1115" s="792"/>
      <c r="AD1115" s="792"/>
      <c r="AE1115" s="792"/>
      <c r="AF1115" s="792"/>
      <c r="AG1115" s="792"/>
      <c r="AH1115" s="792"/>
      <c r="AI1115" s="792"/>
      <c r="AJ1115" s="792"/>
    </row>
    <row r="1116" spans="1:36" ht="17.100000000000001" hidden="1" customHeight="1">
      <c r="A1116" s="767"/>
      <c r="B1116" s="762"/>
      <c r="C1116" s="1705"/>
      <c r="D1116" s="1703"/>
      <c r="E1116" s="75" t="s">
        <v>96</v>
      </c>
      <c r="F1116" s="76"/>
      <c r="G1116" s="97" t="e">
        <f t="shared" si="287"/>
        <v>#DIV/0!</v>
      </c>
      <c r="H1116" s="56"/>
      <c r="I1116" s="56"/>
      <c r="J1116" s="56"/>
      <c r="R1116" s="792"/>
      <c r="S1116" s="792"/>
      <c r="T1116" s="792"/>
      <c r="U1116" s="792"/>
      <c r="V1116" s="792"/>
      <c r="W1116" s="792"/>
      <c r="X1116" s="792"/>
      <c r="Y1116" s="792"/>
      <c r="Z1116" s="792"/>
      <c r="AA1116" s="792"/>
      <c r="AB1116" s="792"/>
      <c r="AC1116" s="792"/>
      <c r="AD1116" s="792"/>
      <c r="AE1116" s="792"/>
      <c r="AF1116" s="792"/>
      <c r="AG1116" s="792"/>
      <c r="AH1116" s="792"/>
      <c r="AI1116" s="792"/>
      <c r="AJ1116" s="792"/>
    </row>
    <row r="1117" spans="1:36" ht="17.100000000000001" hidden="1" customHeight="1">
      <c r="A1117" s="767"/>
      <c r="B1117" s="762"/>
      <c r="C1117" s="1705"/>
      <c r="D1117" s="1703"/>
      <c r="E1117" s="75" t="s">
        <v>96</v>
      </c>
      <c r="F1117" s="76"/>
      <c r="G1117" s="97" t="e">
        <f t="shared" si="287"/>
        <v>#DIV/0!</v>
      </c>
      <c r="H1117" s="56"/>
      <c r="I1117" s="56"/>
      <c r="J1117" s="56"/>
      <c r="R1117" s="792"/>
      <c r="S1117" s="792"/>
      <c r="T1117" s="792"/>
      <c r="U1117" s="792"/>
      <c r="V1117" s="792"/>
      <c r="W1117" s="792"/>
      <c r="X1117" s="792"/>
      <c r="Y1117" s="792"/>
      <c r="Z1117" s="792"/>
      <c r="AA1117" s="792"/>
      <c r="AB1117" s="792"/>
      <c r="AC1117" s="792"/>
      <c r="AD1117" s="792"/>
      <c r="AE1117" s="792"/>
      <c r="AF1117" s="792"/>
      <c r="AG1117" s="792"/>
      <c r="AH1117" s="792"/>
      <c r="AI1117" s="792"/>
      <c r="AJ1117" s="792"/>
    </row>
    <row r="1118" spans="1:36" ht="17.100000000000001" hidden="1" customHeight="1">
      <c r="A1118" s="767"/>
      <c r="B1118" s="762"/>
      <c r="C1118" s="1705"/>
      <c r="D1118" s="1703"/>
      <c r="E1118" s="75" t="s">
        <v>96</v>
      </c>
      <c r="F1118" s="76"/>
      <c r="G1118" s="97" t="e">
        <f t="shared" si="287"/>
        <v>#DIV/0!</v>
      </c>
      <c r="H1118" s="56"/>
      <c r="I1118" s="56"/>
      <c r="J1118" s="56"/>
      <c r="R1118" s="792"/>
      <c r="S1118" s="792"/>
      <c r="T1118" s="792"/>
      <c r="U1118" s="792"/>
      <c r="V1118" s="792"/>
      <c r="W1118" s="792"/>
      <c r="X1118" s="792"/>
      <c r="Y1118" s="792"/>
      <c r="Z1118" s="792"/>
      <c r="AA1118" s="792"/>
      <c r="AB1118" s="792"/>
      <c r="AC1118" s="792"/>
      <c r="AD1118" s="792"/>
      <c r="AE1118" s="792"/>
      <c r="AF1118" s="792"/>
      <c r="AG1118" s="792"/>
      <c r="AH1118" s="792"/>
      <c r="AI1118" s="792"/>
      <c r="AJ1118" s="792"/>
    </row>
    <row r="1119" spans="1:36" ht="17.100000000000001" hidden="1" customHeight="1">
      <c r="A1119" s="767"/>
      <c r="B1119" s="762"/>
      <c r="C1119" s="1705"/>
      <c r="D1119" s="1703"/>
      <c r="E1119" s="75" t="s">
        <v>96</v>
      </c>
      <c r="F1119" s="76"/>
      <c r="G1119" s="97" t="e">
        <f t="shared" si="287"/>
        <v>#DIV/0!</v>
      </c>
      <c r="H1119" s="56"/>
      <c r="I1119" s="56"/>
      <c r="J1119" s="56"/>
      <c r="R1119" s="792"/>
      <c r="S1119" s="792"/>
      <c r="T1119" s="792"/>
      <c r="U1119" s="792"/>
      <c r="V1119" s="792"/>
      <c r="W1119" s="792"/>
      <c r="X1119" s="792"/>
      <c r="Y1119" s="792"/>
      <c r="Z1119" s="792"/>
      <c r="AA1119" s="792"/>
      <c r="AB1119" s="792"/>
      <c r="AC1119" s="792"/>
      <c r="AD1119" s="792"/>
      <c r="AE1119" s="792"/>
      <c r="AF1119" s="792"/>
      <c r="AG1119" s="792"/>
      <c r="AH1119" s="792"/>
      <c r="AI1119" s="792"/>
      <c r="AJ1119" s="792"/>
    </row>
    <row r="1120" spans="1:36" ht="17.100000000000001" customHeight="1">
      <c r="A1120" s="1204"/>
      <c r="B1120" s="2141" t="s">
        <v>1020</v>
      </c>
      <c r="C1120" s="2142"/>
      <c r="D1120" s="2143"/>
      <c r="E1120" s="1201"/>
      <c r="F1120" s="1202"/>
      <c r="G1120" s="1203"/>
      <c r="H1120" s="1203">
        <f>SUM(H1103:H1119)</f>
        <v>0</v>
      </c>
      <c r="I1120" s="1203">
        <f t="shared" ref="I1120:J1120" si="289">SUM(I1103:I1119)</f>
        <v>0</v>
      </c>
      <c r="J1120" s="1203">
        <f t="shared" si="289"/>
        <v>0</v>
      </c>
      <c r="R1120" s="792"/>
      <c r="S1120" s="792"/>
      <c r="T1120" s="792"/>
      <c r="U1120" s="792"/>
      <c r="V1120" s="792"/>
      <c r="W1120" s="792"/>
      <c r="X1120" s="792"/>
      <c r="Y1120" s="792"/>
      <c r="Z1120" s="792"/>
      <c r="AA1120" s="792"/>
      <c r="AB1120" s="792"/>
      <c r="AC1120" s="792"/>
      <c r="AD1120" s="792"/>
      <c r="AE1120" s="792"/>
      <c r="AF1120" s="792"/>
      <c r="AG1120" s="792"/>
      <c r="AH1120" s="792"/>
      <c r="AI1120" s="792"/>
      <c r="AJ1120" s="792"/>
    </row>
    <row r="1121" spans="1:36" ht="17.100000000000001" customHeight="1">
      <c r="A1121" s="1486" t="s">
        <v>1016</v>
      </c>
      <c r="B1121" s="1205">
        <v>346</v>
      </c>
      <c r="C1121" s="2144" t="s">
        <v>602</v>
      </c>
      <c r="D1121" s="2145"/>
      <c r="E1121" s="1206" t="s">
        <v>117</v>
      </c>
      <c r="F1121" s="1207" t="s">
        <v>117</v>
      </c>
      <c r="G1121" s="1208" t="s">
        <v>117</v>
      </c>
      <c r="H1121" s="1208" t="s">
        <v>117</v>
      </c>
      <c r="I1121" s="1208" t="s">
        <v>117</v>
      </c>
      <c r="J1121" s="1208" t="s">
        <v>117</v>
      </c>
      <c r="R1121" s="792"/>
      <c r="S1121" s="792"/>
      <c r="T1121" s="792"/>
      <c r="U1121" s="792"/>
      <c r="V1121" s="792"/>
      <c r="W1121" s="792"/>
      <c r="X1121" s="792"/>
      <c r="Y1121" s="792"/>
      <c r="Z1121" s="792"/>
      <c r="AA1121" s="792"/>
      <c r="AB1121" s="792"/>
      <c r="AC1121" s="792"/>
      <c r="AD1121" s="792"/>
      <c r="AE1121" s="792"/>
      <c r="AF1121" s="792"/>
      <c r="AG1121" s="792"/>
      <c r="AH1121" s="792"/>
      <c r="AI1121" s="792"/>
      <c r="AJ1121" s="792"/>
    </row>
    <row r="1122" spans="1:36" ht="17.100000000000001" customHeight="1">
      <c r="A1122" s="767"/>
      <c r="B1122" s="762"/>
      <c r="C1122" s="1705"/>
      <c r="D1122" s="1703"/>
      <c r="E1122" s="75" t="s">
        <v>96</v>
      </c>
      <c r="F1122" s="76"/>
      <c r="G1122" s="97" t="e">
        <f t="shared" si="287"/>
        <v>#DIV/0!</v>
      </c>
      <c r="H1122" s="56"/>
      <c r="I1122" s="56"/>
      <c r="J1122" s="56"/>
      <c r="R1122" s="792"/>
      <c r="S1122" s="792"/>
      <c r="T1122" s="792"/>
      <c r="U1122" s="792"/>
      <c r="V1122" s="792"/>
      <c r="W1122" s="792"/>
      <c r="X1122" s="792"/>
      <c r="Y1122" s="792"/>
      <c r="Z1122" s="792"/>
      <c r="AA1122" s="792"/>
      <c r="AB1122" s="792"/>
      <c r="AC1122" s="792"/>
      <c r="AD1122" s="792"/>
      <c r="AE1122" s="792"/>
      <c r="AF1122" s="792"/>
      <c r="AG1122" s="792"/>
      <c r="AH1122" s="792"/>
      <c r="AI1122" s="792"/>
      <c r="AJ1122" s="792"/>
    </row>
    <row r="1123" spans="1:36" ht="17.100000000000001" customHeight="1">
      <c r="A1123" s="767"/>
      <c r="B1123" s="762"/>
      <c r="C1123" s="1705"/>
      <c r="D1123" s="1703"/>
      <c r="E1123" s="75" t="s">
        <v>96</v>
      </c>
      <c r="F1123" s="76"/>
      <c r="G1123" s="97" t="e">
        <f t="shared" si="277"/>
        <v>#DIV/0!</v>
      </c>
      <c r="H1123" s="56"/>
      <c r="I1123" s="56"/>
      <c r="J1123" s="56"/>
      <c r="R1123" s="792"/>
      <c r="S1123" s="792"/>
      <c r="T1123" s="792"/>
      <c r="U1123" s="792"/>
      <c r="V1123" s="792"/>
      <c r="W1123" s="792"/>
      <c r="X1123" s="792"/>
      <c r="Y1123" s="792"/>
      <c r="Z1123" s="792"/>
      <c r="AA1123" s="792"/>
      <c r="AB1123" s="792"/>
      <c r="AC1123" s="792"/>
      <c r="AD1123" s="792"/>
      <c r="AE1123" s="792"/>
      <c r="AF1123" s="792"/>
      <c r="AG1123" s="792"/>
      <c r="AH1123" s="792"/>
      <c r="AI1123" s="792">
        <f t="shared" si="279"/>
        <v>0</v>
      </c>
      <c r="AJ1123" s="792">
        <f t="shared" si="280"/>
        <v>0</v>
      </c>
    </row>
    <row r="1124" spans="1:36" ht="17.100000000000001" hidden="1" customHeight="1">
      <c r="A1124" s="767"/>
      <c r="B1124" s="762"/>
      <c r="C1124" s="1705"/>
      <c r="D1124" s="1703"/>
      <c r="E1124" s="75" t="s">
        <v>96</v>
      </c>
      <c r="F1124" s="76"/>
      <c r="G1124" s="97" t="e">
        <f t="shared" si="277"/>
        <v>#DIV/0!</v>
      </c>
      <c r="H1124" s="56"/>
      <c r="I1124" s="56"/>
      <c r="J1124" s="56"/>
      <c r="R1124" s="792"/>
      <c r="S1124" s="792"/>
      <c r="T1124" s="792"/>
      <c r="U1124" s="792"/>
      <c r="V1124" s="792"/>
      <c r="W1124" s="792"/>
      <c r="X1124" s="792"/>
      <c r="Y1124" s="792"/>
      <c r="Z1124" s="792"/>
      <c r="AA1124" s="792"/>
      <c r="AB1124" s="792"/>
      <c r="AC1124" s="792"/>
      <c r="AD1124" s="792"/>
      <c r="AE1124" s="792"/>
      <c r="AF1124" s="792"/>
      <c r="AG1124" s="792"/>
      <c r="AH1124" s="792"/>
      <c r="AI1124" s="792">
        <f t="shared" si="279"/>
        <v>0</v>
      </c>
      <c r="AJ1124" s="792">
        <f t="shared" si="280"/>
        <v>0</v>
      </c>
    </row>
    <row r="1125" spans="1:36" ht="17.100000000000001" hidden="1" customHeight="1">
      <c r="A1125" s="767"/>
      <c r="B1125" s="762"/>
      <c r="C1125" s="1705"/>
      <c r="D1125" s="1703"/>
      <c r="E1125" s="75" t="s">
        <v>96</v>
      </c>
      <c r="F1125" s="76"/>
      <c r="G1125" s="97" t="e">
        <f t="shared" si="277"/>
        <v>#DIV/0!</v>
      </c>
      <c r="H1125" s="56"/>
      <c r="I1125" s="56"/>
      <c r="J1125" s="56"/>
      <c r="R1125" s="792"/>
      <c r="S1125" s="792"/>
      <c r="T1125" s="792"/>
      <c r="U1125" s="792"/>
      <c r="V1125" s="792"/>
      <c r="W1125" s="792"/>
      <c r="X1125" s="792"/>
      <c r="Y1125" s="792"/>
      <c r="Z1125" s="792"/>
      <c r="AA1125" s="792"/>
      <c r="AB1125" s="792"/>
      <c r="AC1125" s="792"/>
      <c r="AD1125" s="792"/>
      <c r="AE1125" s="792"/>
      <c r="AF1125" s="792"/>
      <c r="AG1125" s="792"/>
      <c r="AH1125" s="792"/>
      <c r="AI1125" s="792">
        <f t="shared" si="279"/>
        <v>0</v>
      </c>
      <c r="AJ1125" s="792">
        <f t="shared" si="280"/>
        <v>0</v>
      </c>
    </row>
    <row r="1126" spans="1:36" ht="17.100000000000001" hidden="1" customHeight="1">
      <c r="A1126" s="767"/>
      <c r="B1126" s="762"/>
      <c r="C1126" s="1705"/>
      <c r="D1126" s="1703"/>
      <c r="E1126" s="75" t="s">
        <v>96</v>
      </c>
      <c r="F1126" s="76"/>
      <c r="G1126" s="97" t="e">
        <f t="shared" si="277"/>
        <v>#DIV/0!</v>
      </c>
      <c r="H1126" s="56"/>
      <c r="I1126" s="56"/>
      <c r="J1126" s="56"/>
      <c r="R1126" s="792"/>
      <c r="S1126" s="792"/>
      <c r="T1126" s="792"/>
      <c r="U1126" s="792"/>
      <c r="V1126" s="792"/>
      <c r="W1126" s="792"/>
      <c r="X1126" s="792"/>
      <c r="Y1126" s="792"/>
      <c r="Z1126" s="792"/>
      <c r="AA1126" s="792"/>
      <c r="AB1126" s="792"/>
      <c r="AC1126" s="792"/>
      <c r="AD1126" s="792"/>
      <c r="AE1126" s="792"/>
      <c r="AF1126" s="792"/>
      <c r="AG1126" s="792"/>
      <c r="AH1126" s="792"/>
      <c r="AI1126" s="792">
        <f t="shared" si="279"/>
        <v>0</v>
      </c>
      <c r="AJ1126" s="792">
        <f t="shared" si="280"/>
        <v>0</v>
      </c>
    </row>
    <row r="1127" spans="1:36" ht="17.100000000000001" hidden="1" customHeight="1">
      <c r="A1127" s="767"/>
      <c r="B1127" s="762"/>
      <c r="C1127" s="1705"/>
      <c r="D1127" s="1703"/>
      <c r="E1127" s="75" t="s">
        <v>96</v>
      </c>
      <c r="F1127" s="76"/>
      <c r="G1127" s="97" t="e">
        <f t="shared" si="277"/>
        <v>#DIV/0!</v>
      </c>
      <c r="H1127" s="56"/>
      <c r="I1127" s="56"/>
      <c r="J1127" s="56"/>
      <c r="R1127" s="792"/>
      <c r="S1127" s="792"/>
      <c r="T1127" s="792"/>
      <c r="U1127" s="792"/>
      <c r="V1127" s="792"/>
      <c r="W1127" s="792"/>
      <c r="X1127" s="792"/>
      <c r="Y1127" s="792"/>
      <c r="Z1127" s="792"/>
      <c r="AA1127" s="792"/>
      <c r="AB1127" s="792"/>
      <c r="AC1127" s="792"/>
      <c r="AD1127" s="792"/>
      <c r="AE1127" s="792"/>
      <c r="AF1127" s="792"/>
      <c r="AG1127" s="792"/>
      <c r="AH1127" s="792"/>
      <c r="AI1127" s="792">
        <f t="shared" si="279"/>
        <v>0</v>
      </c>
      <c r="AJ1127" s="792">
        <f t="shared" si="280"/>
        <v>0</v>
      </c>
    </row>
    <row r="1128" spans="1:36" ht="17.100000000000001" hidden="1" customHeight="1">
      <c r="A1128" s="767"/>
      <c r="B1128" s="762"/>
      <c r="C1128" s="1705"/>
      <c r="D1128" s="1703"/>
      <c r="E1128" s="75" t="s">
        <v>96</v>
      </c>
      <c r="F1128" s="76"/>
      <c r="G1128" s="97" t="e">
        <f t="shared" si="277"/>
        <v>#DIV/0!</v>
      </c>
      <c r="H1128" s="56"/>
      <c r="I1128" s="56"/>
      <c r="J1128" s="56"/>
      <c r="R1128" s="792"/>
      <c r="S1128" s="792"/>
      <c r="T1128" s="792"/>
      <c r="U1128" s="792"/>
      <c r="V1128" s="792"/>
      <c r="W1128" s="792"/>
      <c r="X1128" s="792"/>
      <c r="Y1128" s="792"/>
      <c r="Z1128" s="792"/>
      <c r="AA1128" s="792"/>
      <c r="AB1128" s="792"/>
      <c r="AC1128" s="792"/>
      <c r="AD1128" s="792"/>
      <c r="AE1128" s="792"/>
      <c r="AF1128" s="792"/>
      <c r="AG1128" s="792"/>
      <c r="AH1128" s="792"/>
      <c r="AI1128" s="792">
        <f t="shared" si="279"/>
        <v>0</v>
      </c>
      <c r="AJ1128" s="792">
        <f t="shared" si="280"/>
        <v>0</v>
      </c>
    </row>
    <row r="1129" spans="1:36" ht="17.100000000000001" hidden="1" customHeight="1">
      <c r="A1129" s="767"/>
      <c r="B1129" s="762"/>
      <c r="C1129" s="1705"/>
      <c r="D1129" s="1703"/>
      <c r="E1129" s="75" t="s">
        <v>96</v>
      </c>
      <c r="F1129" s="76"/>
      <c r="G1129" s="97" t="e">
        <f t="shared" si="277"/>
        <v>#DIV/0!</v>
      </c>
      <c r="H1129" s="56"/>
      <c r="I1129" s="56"/>
      <c r="J1129" s="56"/>
      <c r="R1129" s="792"/>
      <c r="S1129" s="792"/>
      <c r="T1129" s="792"/>
      <c r="U1129" s="792"/>
      <c r="V1129" s="792"/>
      <c r="W1129" s="792"/>
      <c r="X1129" s="792"/>
      <c r="Y1129" s="792"/>
      <c r="Z1129" s="792"/>
      <c r="AA1129" s="792"/>
      <c r="AB1129" s="792"/>
      <c r="AC1129" s="792"/>
      <c r="AD1129" s="792"/>
      <c r="AE1129" s="792"/>
      <c r="AF1129" s="792"/>
      <c r="AG1129" s="792"/>
      <c r="AH1129" s="792"/>
      <c r="AI1129" s="792">
        <f t="shared" si="279"/>
        <v>0</v>
      </c>
      <c r="AJ1129" s="792">
        <f t="shared" si="280"/>
        <v>0</v>
      </c>
    </row>
    <row r="1130" spans="1:36" ht="17.100000000000001" hidden="1" customHeight="1">
      <c r="A1130" s="767"/>
      <c r="B1130" s="762"/>
      <c r="C1130" s="1705"/>
      <c r="D1130" s="1703"/>
      <c r="E1130" s="75" t="s">
        <v>96</v>
      </c>
      <c r="F1130" s="76"/>
      <c r="G1130" s="97" t="e">
        <f t="shared" ref="G1130:G1131" si="290">H1130/F1130</f>
        <v>#DIV/0!</v>
      </c>
      <c r="H1130" s="56"/>
      <c r="I1130" s="56"/>
      <c r="J1130" s="56"/>
      <c r="R1130" s="792"/>
      <c r="S1130" s="792"/>
      <c r="T1130" s="792"/>
      <c r="U1130" s="792"/>
      <c r="V1130" s="792"/>
      <c r="W1130" s="792"/>
      <c r="X1130" s="792"/>
      <c r="Y1130" s="792"/>
      <c r="Z1130" s="792"/>
      <c r="AA1130" s="792"/>
      <c r="AB1130" s="792"/>
      <c r="AC1130" s="792"/>
      <c r="AD1130" s="792"/>
      <c r="AE1130" s="792"/>
      <c r="AF1130" s="792"/>
      <c r="AG1130" s="792"/>
      <c r="AH1130" s="792"/>
      <c r="AI1130" s="792"/>
      <c r="AJ1130" s="792"/>
    </row>
    <row r="1131" spans="1:36" ht="17.100000000000001" hidden="1" customHeight="1">
      <c r="A1131" s="767"/>
      <c r="B1131" s="762"/>
      <c r="C1131" s="1705"/>
      <c r="D1131" s="1703"/>
      <c r="E1131" s="75" t="s">
        <v>96</v>
      </c>
      <c r="F1131" s="76"/>
      <c r="G1131" s="97" t="e">
        <f t="shared" si="290"/>
        <v>#DIV/0!</v>
      </c>
      <c r="H1131" s="56"/>
      <c r="I1131" s="56"/>
      <c r="J1131" s="56"/>
      <c r="R1131" s="792"/>
      <c r="S1131" s="792"/>
      <c r="T1131" s="792"/>
      <c r="U1131" s="792"/>
      <c r="V1131" s="792"/>
      <c r="W1131" s="792"/>
      <c r="X1131" s="792"/>
      <c r="Y1131" s="792"/>
      <c r="Z1131" s="792"/>
      <c r="AA1131" s="792"/>
      <c r="AB1131" s="792"/>
      <c r="AC1131" s="792"/>
      <c r="AD1131" s="792"/>
      <c r="AE1131" s="792"/>
      <c r="AF1131" s="792"/>
      <c r="AG1131" s="792"/>
      <c r="AH1131" s="792"/>
      <c r="AI1131" s="792"/>
      <c r="AJ1131" s="792"/>
    </row>
    <row r="1132" spans="1:36" ht="17.100000000000001" customHeight="1" thickBot="1">
      <c r="A1132" s="1204"/>
      <c r="B1132" s="2141" t="s">
        <v>1021</v>
      </c>
      <c r="C1132" s="2142"/>
      <c r="D1132" s="2143"/>
      <c r="E1132" s="1201"/>
      <c r="F1132" s="1202"/>
      <c r="G1132" s="1203"/>
      <c r="H1132" s="1203">
        <f>SUM(H1122:H1131)</f>
        <v>0</v>
      </c>
      <c r="I1132" s="1203">
        <f t="shared" ref="I1132:J1132" si="291">SUM(I1122:I1131)</f>
        <v>0</v>
      </c>
      <c r="J1132" s="1203">
        <f t="shared" si="291"/>
        <v>0</v>
      </c>
      <c r="R1132" s="792"/>
      <c r="S1132" s="792"/>
      <c r="T1132" s="792"/>
      <c r="U1132" s="792"/>
      <c r="V1132" s="792"/>
      <c r="W1132" s="792"/>
      <c r="X1132" s="792"/>
      <c r="Y1132" s="792"/>
      <c r="Z1132" s="792"/>
      <c r="AA1132" s="792"/>
      <c r="AB1132" s="792"/>
      <c r="AC1132" s="792"/>
      <c r="AD1132" s="792"/>
      <c r="AE1132" s="792"/>
      <c r="AF1132" s="792"/>
      <c r="AG1132" s="792"/>
      <c r="AH1132" s="792"/>
      <c r="AI1132" s="792">
        <f t="shared" si="279"/>
        <v>0</v>
      </c>
      <c r="AJ1132" s="792">
        <f t="shared" si="280"/>
        <v>0</v>
      </c>
    </row>
    <row r="1133" spans="1:36" ht="18" customHeight="1" thickBot="1">
      <c r="A1133" s="2186" t="s">
        <v>841</v>
      </c>
      <c r="B1133" s="2187"/>
      <c r="C1133" s="2187"/>
      <c r="D1133" s="2187"/>
      <c r="E1133" s="2187"/>
      <c r="F1133" s="2187"/>
      <c r="G1133" s="2188"/>
      <c r="H1133" s="1552">
        <f>H1134+H1135</f>
        <v>137058</v>
      </c>
      <c r="I1133" s="1552">
        <f t="shared" ref="I1133:J1133" si="292">I1134+I1135</f>
        <v>0</v>
      </c>
      <c r="J1133" s="1552">
        <f t="shared" si="292"/>
        <v>0</v>
      </c>
      <c r="R1133" s="825" t="s">
        <v>663</v>
      </c>
      <c r="S1133" s="826"/>
      <c r="T1133" s="826">
        <f t="shared" ref="T1133:AH1133" si="293">SUM(T936:T1132)</f>
        <v>0</v>
      </c>
      <c r="U1133" s="826">
        <f t="shared" si="293"/>
        <v>0</v>
      </c>
      <c r="V1133" s="826">
        <f t="shared" si="293"/>
        <v>0</v>
      </c>
      <c r="W1133" s="826">
        <f t="shared" si="293"/>
        <v>0</v>
      </c>
      <c r="X1133" s="826">
        <f t="shared" si="293"/>
        <v>0</v>
      </c>
      <c r="Y1133" s="826">
        <f t="shared" si="293"/>
        <v>0</v>
      </c>
      <c r="Z1133" s="826">
        <f t="shared" si="293"/>
        <v>0</v>
      </c>
      <c r="AA1133" s="826">
        <f t="shared" si="293"/>
        <v>0</v>
      </c>
      <c r="AB1133" s="826">
        <f t="shared" si="293"/>
        <v>0</v>
      </c>
      <c r="AC1133" s="826">
        <f t="shared" si="293"/>
        <v>0</v>
      </c>
      <c r="AD1133" s="826">
        <f t="shared" si="293"/>
        <v>0</v>
      </c>
      <c r="AE1133" s="826">
        <f t="shared" si="293"/>
        <v>0</v>
      </c>
      <c r="AF1133" s="826">
        <f t="shared" si="293"/>
        <v>0</v>
      </c>
      <c r="AG1133" s="826">
        <f t="shared" si="293"/>
        <v>0</v>
      </c>
      <c r="AH1133" s="826">
        <f t="shared" si="293"/>
        <v>0</v>
      </c>
      <c r="AI1133" s="826">
        <f>SUM(S1133:AH1133)</f>
        <v>0</v>
      </c>
      <c r="AJ1133" s="827">
        <f>H1133-AI1133</f>
        <v>137058</v>
      </c>
    </row>
    <row r="1134" spans="1:36" ht="18" customHeight="1">
      <c r="A1134" s="1947" t="s">
        <v>1048</v>
      </c>
      <c r="B1134" s="1948"/>
      <c r="C1134" s="1948"/>
      <c r="D1134" s="1948"/>
      <c r="E1134" s="1948"/>
      <c r="F1134" s="1948"/>
      <c r="G1134" s="1949"/>
      <c r="H1134" s="598">
        <f>H968</f>
        <v>0</v>
      </c>
      <c r="I1134" s="598">
        <f t="shared" ref="I1134:J1134" si="294">I968</f>
        <v>0</v>
      </c>
      <c r="J1134" s="598">
        <f t="shared" si="294"/>
        <v>0</v>
      </c>
      <c r="K1134" s="1565" t="s">
        <v>717</v>
      </c>
      <c r="R1134" s="1551"/>
      <c r="S1134" s="1551"/>
      <c r="T1134" s="1551"/>
      <c r="U1134" s="1551"/>
      <c r="V1134" s="1551"/>
      <c r="W1134" s="1551"/>
      <c r="X1134" s="1551"/>
      <c r="Y1134" s="1551"/>
      <c r="Z1134" s="1551"/>
      <c r="AA1134" s="1551"/>
      <c r="AB1134" s="1551"/>
      <c r="AC1134" s="1551"/>
      <c r="AD1134" s="1551"/>
      <c r="AE1134" s="1551"/>
      <c r="AF1134" s="1551"/>
      <c r="AG1134" s="1551"/>
      <c r="AH1134" s="1551"/>
      <c r="AI1134" s="1551"/>
      <c r="AJ1134" s="1551"/>
    </row>
    <row r="1135" spans="1:36" ht="18" customHeight="1">
      <c r="A1135" s="1947" t="s">
        <v>1049</v>
      </c>
      <c r="B1135" s="1948"/>
      <c r="C1135" s="1948"/>
      <c r="D1135" s="1948"/>
      <c r="E1135" s="1948"/>
      <c r="F1135" s="1948"/>
      <c r="G1135" s="1949"/>
      <c r="H1135" s="598">
        <f>H1012+H1074+H1101+H1120+H1132</f>
        <v>137058</v>
      </c>
      <c r="I1135" s="598">
        <f t="shared" ref="I1135:J1135" si="295">I1012+I1074+I1101+I1120+I1132</f>
        <v>0</v>
      </c>
      <c r="J1135" s="598">
        <f t="shared" si="295"/>
        <v>0</v>
      </c>
      <c r="K1135" s="1565" t="s">
        <v>717</v>
      </c>
      <c r="R1135" s="1551"/>
      <c r="S1135" s="1551"/>
      <c r="T1135" s="1551"/>
      <c r="U1135" s="1551"/>
      <c r="V1135" s="1551"/>
      <c r="W1135" s="1551"/>
      <c r="X1135" s="1551"/>
      <c r="Y1135" s="1551"/>
      <c r="Z1135" s="1551"/>
      <c r="AA1135" s="1551"/>
      <c r="AB1135" s="1551"/>
      <c r="AC1135" s="1551"/>
      <c r="AD1135" s="1551"/>
      <c r="AE1135" s="1551"/>
      <c r="AF1135" s="1551"/>
      <c r="AG1135" s="1551"/>
      <c r="AH1135" s="1551"/>
      <c r="AI1135" s="1551"/>
      <c r="AJ1135" s="1551"/>
    </row>
    <row r="1136" spans="1:36" ht="18" customHeight="1">
      <c r="A1136" s="2189" t="s">
        <v>842</v>
      </c>
      <c r="B1136" s="2190"/>
      <c r="C1136" s="2190"/>
      <c r="D1136" s="2190"/>
      <c r="E1136" s="2190"/>
      <c r="F1136" s="2190"/>
      <c r="G1136" s="2191"/>
      <c r="H1136" s="142">
        <f>H636+H660+H861+H910+H919+H928+H933</f>
        <v>4924857</v>
      </c>
      <c r="I1136" s="142">
        <f t="shared" ref="I1136:J1136" si="296">I636+I660+I861+I910+I919+I928+I933</f>
        <v>2174682</v>
      </c>
      <c r="J1136" s="142">
        <f t="shared" si="296"/>
        <v>4857782</v>
      </c>
      <c r="K1136" s="1565" t="s">
        <v>717</v>
      </c>
      <c r="L1136" s="840"/>
      <c r="M1136" s="840"/>
      <c r="N1136" s="842"/>
    </row>
    <row r="1137" spans="1:36" ht="19.5" customHeight="1">
      <c r="A1137" s="1947" t="s">
        <v>1053</v>
      </c>
      <c r="B1137" s="1948"/>
      <c r="C1137" s="1948"/>
      <c r="D1137" s="1948"/>
      <c r="E1137" s="1948"/>
      <c r="F1137" s="1948"/>
      <c r="G1137" s="1949"/>
      <c r="H1137" s="938">
        <f>H928</f>
        <v>0</v>
      </c>
      <c r="I1137" s="938">
        <f t="shared" ref="I1137:J1137" si="297">I928</f>
        <v>0</v>
      </c>
      <c r="J1137" s="938">
        <f t="shared" si="297"/>
        <v>0</v>
      </c>
      <c r="K1137" s="996" t="s">
        <v>717</v>
      </c>
      <c r="L1137" s="840"/>
      <c r="M1137" s="840"/>
      <c r="N1137" s="842"/>
    </row>
    <row r="1138" spans="1:36" ht="19.5" customHeight="1" thickBot="1">
      <c r="A1138" s="2168" t="s">
        <v>863</v>
      </c>
      <c r="B1138" s="2169"/>
      <c r="C1138" s="2169"/>
      <c r="D1138" s="2169"/>
      <c r="E1138" s="2169"/>
      <c r="F1138" s="2169"/>
      <c r="G1138" s="2170"/>
      <c r="H1138" s="1560">
        <f>H933</f>
        <v>4857782</v>
      </c>
      <c r="I1138" s="1560">
        <f t="shared" ref="I1138:J1138" si="298">I933</f>
        <v>2174682</v>
      </c>
      <c r="J1138" s="1560">
        <f t="shared" si="298"/>
        <v>4857782</v>
      </c>
      <c r="K1138" s="996" t="s">
        <v>717</v>
      </c>
      <c r="L1138" s="840"/>
      <c r="M1138" s="840"/>
      <c r="N1138" s="842"/>
    </row>
    <row r="1139" spans="1:36" ht="19.5" customHeight="1">
      <c r="A1139" s="1947" t="s">
        <v>1054</v>
      </c>
      <c r="B1139" s="1948"/>
      <c r="C1139" s="1948"/>
      <c r="D1139" s="1948"/>
      <c r="E1139" s="1948"/>
      <c r="F1139" s="1948"/>
      <c r="G1139" s="1949"/>
      <c r="H1139" s="938">
        <f>H636</f>
        <v>67075</v>
      </c>
      <c r="I1139" s="938">
        <f t="shared" ref="I1139:J1139" si="299">I636</f>
        <v>0</v>
      </c>
      <c r="J1139" s="938">
        <f t="shared" si="299"/>
        <v>0</v>
      </c>
      <c r="K1139" s="996" t="s">
        <v>717</v>
      </c>
      <c r="L1139" s="840"/>
      <c r="M1139" s="840"/>
      <c r="R1139" s="979" t="s">
        <v>642</v>
      </c>
      <c r="S1139" s="977"/>
      <c r="T1139" s="980">
        <f>T636</f>
        <v>0</v>
      </c>
      <c r="U1139" s="980">
        <f t="shared" ref="U1139:AH1139" si="300">U636</f>
        <v>0</v>
      </c>
      <c r="V1139" s="980">
        <f t="shared" si="300"/>
        <v>0</v>
      </c>
      <c r="W1139" s="980">
        <f t="shared" si="300"/>
        <v>0</v>
      </c>
      <c r="X1139" s="980">
        <f t="shared" si="300"/>
        <v>0</v>
      </c>
      <c r="Y1139" s="980">
        <f t="shared" si="300"/>
        <v>0</v>
      </c>
      <c r="Z1139" s="980">
        <f t="shared" si="300"/>
        <v>0</v>
      </c>
      <c r="AA1139" s="980">
        <f t="shared" si="300"/>
        <v>0</v>
      </c>
      <c r="AB1139" s="980">
        <f t="shared" si="300"/>
        <v>0</v>
      </c>
      <c r="AC1139" s="980">
        <f t="shared" si="300"/>
        <v>0</v>
      </c>
      <c r="AD1139" s="980">
        <f t="shared" si="300"/>
        <v>0</v>
      </c>
      <c r="AE1139" s="980">
        <f t="shared" si="300"/>
        <v>0</v>
      </c>
      <c r="AF1139" s="980">
        <f t="shared" si="300"/>
        <v>0</v>
      </c>
      <c r="AG1139" s="980">
        <f t="shared" si="300"/>
        <v>0</v>
      </c>
      <c r="AH1139" s="980">
        <f t="shared" si="300"/>
        <v>0</v>
      </c>
      <c r="AI1139" s="981">
        <f t="shared" ref="AI1139:AI1141" si="301">SUM(T1139:AH1139)</f>
        <v>0</v>
      </c>
      <c r="AJ1139" s="982">
        <f>H1139-AI1139</f>
        <v>67075</v>
      </c>
    </row>
    <row r="1140" spans="1:36" ht="19.5" customHeight="1">
      <c r="A1140" s="1947" t="s">
        <v>691</v>
      </c>
      <c r="B1140" s="1948"/>
      <c r="C1140" s="1948"/>
      <c r="D1140" s="1948"/>
      <c r="E1140" s="1948"/>
      <c r="F1140" s="1948"/>
      <c r="G1140" s="1949"/>
      <c r="H1140" s="938">
        <f>H660</f>
        <v>0</v>
      </c>
      <c r="I1140" s="938">
        <f t="shared" ref="I1140:J1140" si="302">I660</f>
        <v>0</v>
      </c>
      <c r="J1140" s="938">
        <f t="shared" si="302"/>
        <v>0</v>
      </c>
      <c r="K1140" s="996" t="s">
        <v>717</v>
      </c>
      <c r="L1140" s="840"/>
      <c r="M1140" s="840"/>
      <c r="R1140" s="983" t="s">
        <v>643</v>
      </c>
      <c r="S1140" s="975"/>
      <c r="T1140" s="984">
        <f>T660</f>
        <v>0</v>
      </c>
      <c r="U1140" s="984">
        <f t="shared" ref="U1140:AH1140" si="303">U660</f>
        <v>0</v>
      </c>
      <c r="V1140" s="984">
        <f t="shared" si="303"/>
        <v>0</v>
      </c>
      <c r="W1140" s="984">
        <f t="shared" si="303"/>
        <v>0</v>
      </c>
      <c r="X1140" s="984">
        <f t="shared" si="303"/>
        <v>0</v>
      </c>
      <c r="Y1140" s="984">
        <f t="shared" si="303"/>
        <v>0</v>
      </c>
      <c r="Z1140" s="984">
        <f t="shared" si="303"/>
        <v>0</v>
      </c>
      <c r="AA1140" s="984">
        <f t="shared" si="303"/>
        <v>0</v>
      </c>
      <c r="AB1140" s="984">
        <f t="shared" si="303"/>
        <v>0</v>
      </c>
      <c r="AC1140" s="984">
        <f t="shared" si="303"/>
        <v>0</v>
      </c>
      <c r="AD1140" s="984">
        <f t="shared" si="303"/>
        <v>0</v>
      </c>
      <c r="AE1140" s="984">
        <f t="shared" si="303"/>
        <v>0</v>
      </c>
      <c r="AF1140" s="984">
        <f t="shared" si="303"/>
        <v>0</v>
      </c>
      <c r="AG1140" s="984">
        <f t="shared" si="303"/>
        <v>0</v>
      </c>
      <c r="AH1140" s="984">
        <f t="shared" si="303"/>
        <v>0</v>
      </c>
      <c r="AI1140" s="985">
        <f t="shared" si="301"/>
        <v>0</v>
      </c>
      <c r="AJ1140" s="972">
        <f t="shared" ref="AJ1140:AJ1141" si="304">H1140-AI1140</f>
        <v>0</v>
      </c>
    </row>
    <row r="1141" spans="1:36" ht="19.5" customHeight="1">
      <c r="A1141" s="1947" t="s">
        <v>692</v>
      </c>
      <c r="B1141" s="1948"/>
      <c r="C1141" s="1948"/>
      <c r="D1141" s="1948"/>
      <c r="E1141" s="1948"/>
      <c r="F1141" s="1948"/>
      <c r="G1141" s="1949"/>
      <c r="H1141" s="938">
        <f>H861</f>
        <v>0</v>
      </c>
      <c r="I1141" s="938">
        <f>I861</f>
        <v>0</v>
      </c>
      <c r="J1141" s="938">
        <f>J861</f>
        <v>0</v>
      </c>
      <c r="K1141" s="996" t="s">
        <v>717</v>
      </c>
      <c r="L1141" s="840"/>
      <c r="M1141" s="840"/>
      <c r="R1141" s="983" t="s">
        <v>621</v>
      </c>
      <c r="S1141" s="975"/>
      <c r="T1141" s="984">
        <f>T861</f>
        <v>0</v>
      </c>
      <c r="U1141" s="984">
        <f t="shared" ref="U1141:AH1141" si="305">U861</f>
        <v>0</v>
      </c>
      <c r="V1141" s="984">
        <f t="shared" si="305"/>
        <v>0</v>
      </c>
      <c r="W1141" s="984">
        <f t="shared" si="305"/>
        <v>0</v>
      </c>
      <c r="X1141" s="984">
        <f t="shared" si="305"/>
        <v>0</v>
      </c>
      <c r="Y1141" s="984">
        <f t="shared" si="305"/>
        <v>0</v>
      </c>
      <c r="Z1141" s="984">
        <f t="shared" si="305"/>
        <v>0</v>
      </c>
      <c r="AA1141" s="984">
        <f t="shared" si="305"/>
        <v>0</v>
      </c>
      <c r="AB1141" s="984">
        <f t="shared" si="305"/>
        <v>0</v>
      </c>
      <c r="AC1141" s="984">
        <f t="shared" si="305"/>
        <v>0</v>
      </c>
      <c r="AD1141" s="984">
        <f t="shared" si="305"/>
        <v>0</v>
      </c>
      <c r="AE1141" s="984">
        <f t="shared" si="305"/>
        <v>0</v>
      </c>
      <c r="AF1141" s="984">
        <f t="shared" si="305"/>
        <v>0</v>
      </c>
      <c r="AG1141" s="984">
        <f t="shared" si="305"/>
        <v>0</v>
      </c>
      <c r="AH1141" s="984">
        <f t="shared" si="305"/>
        <v>0</v>
      </c>
      <c r="AI1141" s="985">
        <f t="shared" si="301"/>
        <v>0</v>
      </c>
      <c r="AJ1141" s="972">
        <f t="shared" si="304"/>
        <v>0</v>
      </c>
    </row>
    <row r="1142" spans="1:36" ht="19.5" customHeight="1">
      <c r="A1142" s="1947" t="s">
        <v>838</v>
      </c>
      <c r="B1142" s="1948"/>
      <c r="C1142" s="1948"/>
      <c r="D1142" s="1948"/>
      <c r="E1142" s="1948"/>
      <c r="F1142" s="1948"/>
      <c r="G1142" s="1949"/>
      <c r="H1142" s="938">
        <f>H910</f>
        <v>0</v>
      </c>
      <c r="I1142" s="938">
        <f t="shared" ref="I1142:J1142" si="306">I910</f>
        <v>0</v>
      </c>
      <c r="J1142" s="938">
        <f t="shared" si="306"/>
        <v>0</v>
      </c>
      <c r="K1142" s="996" t="s">
        <v>717</v>
      </c>
      <c r="L1142" s="840"/>
      <c r="M1142" s="840"/>
      <c r="R1142" s="1195"/>
      <c r="S1142" s="1196"/>
      <c r="T1142" s="1197"/>
      <c r="U1142" s="1197"/>
      <c r="V1142" s="1197"/>
      <c r="W1142" s="1197"/>
      <c r="X1142" s="1197"/>
      <c r="Y1142" s="1197"/>
      <c r="Z1142" s="1197"/>
      <c r="AA1142" s="1197"/>
      <c r="AB1142" s="1197"/>
      <c r="AC1142" s="1197"/>
      <c r="AD1142" s="1197"/>
      <c r="AE1142" s="1197"/>
      <c r="AF1142" s="1197"/>
      <c r="AG1142" s="1197"/>
      <c r="AH1142" s="1197"/>
      <c r="AI1142" s="1198"/>
      <c r="AJ1142" s="1199"/>
    </row>
    <row r="1143" spans="1:36" ht="19.5" customHeight="1">
      <c r="A1143" s="1947" t="s">
        <v>972</v>
      </c>
      <c r="B1143" s="1948"/>
      <c r="C1143" s="1948"/>
      <c r="D1143" s="1948"/>
      <c r="E1143" s="1948"/>
      <c r="F1143" s="1948"/>
      <c r="G1143" s="1949"/>
      <c r="H1143" s="938">
        <f>H919</f>
        <v>0</v>
      </c>
      <c r="I1143" s="938">
        <f t="shared" ref="I1143:J1143" si="307">I919</f>
        <v>0</v>
      </c>
      <c r="J1143" s="938">
        <f t="shared" si="307"/>
        <v>0</v>
      </c>
      <c r="K1143" s="996" t="s">
        <v>717</v>
      </c>
      <c r="L1143" s="840"/>
      <c r="M1143" s="840"/>
      <c r="R1143" s="1195"/>
      <c r="S1143" s="1196"/>
      <c r="T1143" s="1197"/>
      <c r="U1143" s="1197"/>
      <c r="V1143" s="1197"/>
      <c r="W1143" s="1197"/>
      <c r="X1143" s="1197"/>
      <c r="Y1143" s="1197"/>
      <c r="Z1143" s="1197"/>
      <c r="AA1143" s="1197"/>
      <c r="AB1143" s="1197"/>
      <c r="AC1143" s="1197"/>
      <c r="AD1143" s="1197"/>
      <c r="AE1143" s="1197"/>
      <c r="AF1143" s="1197"/>
      <c r="AG1143" s="1197"/>
      <c r="AH1143" s="1197"/>
      <c r="AI1143" s="1198"/>
      <c r="AJ1143" s="1199"/>
    </row>
    <row r="1144" spans="1:36" ht="19.5" customHeight="1" thickBot="1">
      <c r="A1144" s="1770" t="s">
        <v>879</v>
      </c>
      <c r="B1144" s="1771"/>
      <c r="C1144" s="1771"/>
      <c r="D1144" s="1771"/>
      <c r="E1144" s="1771"/>
      <c r="F1144" s="1771"/>
      <c r="G1144" s="1772"/>
      <c r="H1144" s="251">
        <f>H1133+H1136</f>
        <v>5061915</v>
      </c>
      <c r="I1144" s="251">
        <f t="shared" ref="I1144:J1144" si="308">I1133+I1136</f>
        <v>2174682</v>
      </c>
      <c r="J1144" s="251">
        <f t="shared" si="308"/>
        <v>4857782</v>
      </c>
      <c r="K1144" s="996" t="s">
        <v>717</v>
      </c>
      <c r="L1144" s="840"/>
      <c r="M1144" s="840"/>
      <c r="R1144" s="1250"/>
      <c r="S1144" s="978"/>
      <c r="T1144" s="986"/>
      <c r="U1144" s="986"/>
      <c r="V1144" s="986"/>
      <c r="W1144" s="986"/>
      <c r="X1144" s="986"/>
      <c r="Y1144" s="986"/>
      <c r="Z1144" s="986"/>
      <c r="AA1144" s="986"/>
      <c r="AB1144" s="986"/>
      <c r="AC1144" s="986"/>
      <c r="AD1144" s="986"/>
      <c r="AE1144" s="986"/>
      <c r="AF1144" s="986"/>
      <c r="AG1144" s="986"/>
      <c r="AH1144" s="986"/>
      <c r="AI1144" s="1251"/>
      <c r="AJ1144" s="1252"/>
    </row>
    <row r="1145" spans="1:36" ht="19.5" customHeight="1" thickBot="1">
      <c r="A1145" s="2050" t="s">
        <v>1014</v>
      </c>
      <c r="B1145" s="2051"/>
      <c r="C1145" s="2051"/>
      <c r="D1145" s="2051"/>
      <c r="E1145" s="2051"/>
      <c r="F1145" s="2051"/>
      <c r="G1145" s="2052"/>
      <c r="H1145" s="1482">
        <f t="shared" ref="H1145:J1145" si="309">H135</f>
        <v>0</v>
      </c>
      <c r="I1145" s="1482">
        <f t="shared" si="309"/>
        <v>0</v>
      </c>
      <c r="J1145" s="1482">
        <f t="shared" si="309"/>
        <v>0</v>
      </c>
      <c r="K1145" s="996" t="s">
        <v>717</v>
      </c>
      <c r="L1145" s="840"/>
      <c r="M1145" s="840"/>
      <c r="R1145" s="1250"/>
      <c r="S1145" s="978"/>
      <c r="T1145" s="986"/>
      <c r="U1145" s="986"/>
      <c r="V1145" s="986"/>
      <c r="W1145" s="986"/>
      <c r="X1145" s="986"/>
      <c r="Y1145" s="986"/>
      <c r="Z1145" s="986"/>
      <c r="AA1145" s="986"/>
      <c r="AB1145" s="986"/>
      <c r="AC1145" s="986"/>
      <c r="AD1145" s="986"/>
      <c r="AE1145" s="986"/>
      <c r="AF1145" s="986"/>
      <c r="AG1145" s="986"/>
      <c r="AH1145" s="986"/>
      <c r="AI1145" s="1251"/>
      <c r="AJ1145" s="1252"/>
    </row>
    <row r="1146" spans="1:36" ht="19.5" customHeight="1" thickBot="1">
      <c r="A1146" s="2050" t="s">
        <v>75</v>
      </c>
      <c r="B1146" s="2051"/>
      <c r="C1146" s="2051"/>
      <c r="D1146" s="2051"/>
      <c r="E1146" s="2051"/>
      <c r="F1146" s="2051"/>
      <c r="G1146" s="2052"/>
      <c r="H1146" s="1481">
        <f>H179+H188+H199+H208+H297+H368+H381+H588+H1144</f>
        <v>9194100</v>
      </c>
      <c r="I1146" s="1481">
        <f>I179+I188+I199+I208+I297+I368+I381+I588+I1144</f>
        <v>6461040</v>
      </c>
      <c r="J1146" s="1481">
        <f>J179+J188+J199+J208+J297+J368+J381+J588+J1144</f>
        <v>9144140</v>
      </c>
      <c r="K1146" s="996" t="s">
        <v>717</v>
      </c>
      <c r="L1146" s="840"/>
      <c r="M1146" s="840"/>
      <c r="R1146" s="987" t="s">
        <v>336</v>
      </c>
      <c r="S1146" s="976"/>
      <c r="T1146" s="988" t="e">
        <f>T1139+T1140+T1141+#REF!</f>
        <v>#REF!</v>
      </c>
      <c r="U1146" s="988" t="e">
        <f>U1139+U1140+U1141+#REF!</f>
        <v>#REF!</v>
      </c>
      <c r="V1146" s="988" t="e">
        <f>V1139+V1140+V1141+#REF!</f>
        <v>#REF!</v>
      </c>
      <c r="W1146" s="988" t="e">
        <f>W1139+W1140+W1141+#REF!</f>
        <v>#REF!</v>
      </c>
      <c r="X1146" s="988" t="e">
        <f>X1139+X1140+X1141+#REF!</f>
        <v>#REF!</v>
      </c>
      <c r="Y1146" s="988" t="e">
        <f>Y1139+Y1140+Y1141+#REF!</f>
        <v>#REF!</v>
      </c>
      <c r="Z1146" s="988" t="e">
        <f>Z1139+Z1140+Z1141+#REF!</f>
        <v>#REF!</v>
      </c>
      <c r="AA1146" s="988" t="e">
        <f>AA1139+AA1140+AA1141+#REF!</f>
        <v>#REF!</v>
      </c>
      <c r="AB1146" s="988" t="e">
        <f>AB1139+AB1140+AB1141+#REF!</f>
        <v>#REF!</v>
      </c>
      <c r="AC1146" s="988" t="e">
        <f>AC1139+AC1140+AC1141+#REF!</f>
        <v>#REF!</v>
      </c>
      <c r="AD1146" s="988" t="e">
        <f>AD1139+AD1140+AD1141+#REF!</f>
        <v>#REF!</v>
      </c>
      <c r="AE1146" s="988" t="e">
        <f>AE1139+AE1140+AE1141+#REF!</f>
        <v>#REF!</v>
      </c>
      <c r="AF1146" s="988" t="e">
        <f>AF1139+AF1140+AF1141+#REF!</f>
        <v>#REF!</v>
      </c>
      <c r="AG1146" s="988" t="e">
        <f>AG1139+AG1140+AG1141+#REF!</f>
        <v>#REF!</v>
      </c>
      <c r="AH1146" s="988" t="e">
        <f>AH1139+AH1140+AH1141+#REF!</f>
        <v>#REF!</v>
      </c>
      <c r="AI1146" s="963" t="e">
        <f>SUM(T1146:AH1146)</f>
        <v>#REF!</v>
      </c>
      <c r="AJ1146" s="989" t="e">
        <f>(H1139+H1140+H1141+#REF!)-AI1146</f>
        <v>#REF!</v>
      </c>
    </row>
    <row r="1147" spans="1:36" ht="19.5" customHeight="1" thickBot="1">
      <c r="A1147" s="2050" t="s">
        <v>505</v>
      </c>
      <c r="B1147" s="2051"/>
      <c r="C1147" s="2051"/>
      <c r="D1147" s="2051"/>
      <c r="E1147" s="2051"/>
      <c r="F1147" s="2051"/>
      <c r="G1147" s="2052"/>
      <c r="H1147" s="555">
        <f>H147</f>
        <v>2362616</v>
      </c>
      <c r="I1147" s="555">
        <f t="shared" ref="I1147:J1147" si="310">I147</f>
        <v>1711986</v>
      </c>
      <c r="J1147" s="555">
        <f t="shared" si="310"/>
        <v>1711986</v>
      </c>
      <c r="K1147" s="996" t="s">
        <v>717</v>
      </c>
      <c r="L1147" s="840"/>
      <c r="M1147" s="840"/>
      <c r="R1147" s="1432"/>
      <c r="S1147" s="1478"/>
      <c r="T1147" s="1479"/>
      <c r="U1147" s="1479"/>
      <c r="V1147" s="1479"/>
      <c r="W1147" s="1479"/>
      <c r="X1147" s="1479"/>
      <c r="Y1147" s="1479"/>
      <c r="Z1147" s="1479"/>
      <c r="AA1147" s="1479"/>
      <c r="AB1147" s="1479"/>
      <c r="AC1147" s="1479"/>
      <c r="AD1147" s="1479"/>
      <c r="AE1147" s="1479"/>
      <c r="AF1147" s="1479"/>
      <c r="AG1147" s="1479"/>
      <c r="AH1147" s="1479"/>
      <c r="AI1147" s="1433"/>
      <c r="AJ1147" s="1480"/>
    </row>
    <row r="1148" spans="1:36" ht="23.1" customHeight="1">
      <c r="A1148" s="2174" t="s">
        <v>617</v>
      </c>
      <c r="B1148" s="2175"/>
      <c r="C1148" s="2175"/>
      <c r="D1148" s="2175"/>
      <c r="E1148" s="2175"/>
      <c r="F1148" s="2175"/>
      <c r="G1148" s="2176"/>
      <c r="H1148" s="556">
        <f>H17+H25+H53+H59+H78+H84+H90+H97+H105+H117+H135+H147+H162+H1146</f>
        <v>36360318</v>
      </c>
      <c r="I1148" s="556">
        <f>I17+I25+I53+I59+I78+I84+I90+I97+I105+I117+I135+I147+I162+I1146</f>
        <v>30554913</v>
      </c>
      <c r="J1148" s="1483">
        <f>J17+J25+J53+J59+J78+J84+J90+J97+J105+J117+J135+J147+J162+J1146</f>
        <v>33238013</v>
      </c>
      <c r="K1148" s="996" t="s">
        <v>717</v>
      </c>
      <c r="L1148" s="841"/>
      <c r="M1148" s="841"/>
      <c r="N1148" s="402"/>
      <c r="O1148" s="402"/>
      <c r="P1148" s="401"/>
      <c r="R1148" s="831"/>
      <c r="S1148" s="831"/>
      <c r="T1148" s="831"/>
      <c r="U1148" s="831"/>
      <c r="V1148" s="831"/>
      <c r="W1148" s="831"/>
      <c r="X1148" s="831"/>
      <c r="Y1148" s="831"/>
      <c r="Z1148" s="831"/>
      <c r="AA1148" s="831"/>
      <c r="AB1148" s="831"/>
      <c r="AC1148" s="831"/>
      <c r="AD1148" s="831"/>
      <c r="AE1148" s="831"/>
      <c r="AF1148" s="831"/>
      <c r="AG1148" s="831"/>
      <c r="AH1148" s="831"/>
      <c r="AI1148" s="831"/>
      <c r="AJ1148" s="831"/>
    </row>
    <row r="1149" spans="1:36" ht="23.1" customHeight="1">
      <c r="A1149" s="2180" t="s">
        <v>508</v>
      </c>
      <c r="B1149" s="2181"/>
      <c r="C1149" s="2181"/>
      <c r="D1149" s="2181"/>
      <c r="E1149" s="2181"/>
      <c r="F1149" s="2181"/>
      <c r="G1149" s="2182"/>
      <c r="H1149" s="557">
        <f>H15+H23+H53+H59+H67+H72+H84+H90+H97+H105+H117+H135+H147+H162+H179+H188+H199+H208+H288+H358+H381+H587+H1136</f>
        <v>15883581</v>
      </c>
      <c r="I1149" s="557">
        <f>I15+I23+I53+I59+I67+I72+I84+I90+I97+I105+I117+I135+I147+I162+I179+I188+I199+I208+I288+I358+I381+I587+I1136</f>
        <v>11730863</v>
      </c>
      <c r="J1149" s="1484">
        <f>J15+J23+J53+J59+J67+J72+J84+J90+J97+J105+J117+J135+J147+J162+J179+J188+J199+J208+J288+J358+J381+J587+J1136</f>
        <v>14413963</v>
      </c>
      <c r="K1149" s="996" t="s">
        <v>717</v>
      </c>
      <c r="L1149" s="841"/>
      <c r="M1149" s="841"/>
      <c r="N1149" s="402"/>
      <c r="O1149" s="402"/>
      <c r="P1149" s="401"/>
      <c r="R1149" s="831"/>
      <c r="S1149" s="831"/>
      <c r="T1149" s="831"/>
      <c r="U1149" s="831"/>
      <c r="V1149" s="831"/>
      <c r="W1149" s="831"/>
      <c r="X1149" s="831"/>
      <c r="Y1149" s="831"/>
      <c r="Z1149" s="831"/>
      <c r="AA1149" s="831"/>
      <c r="AB1149" s="831"/>
      <c r="AC1149" s="831"/>
      <c r="AD1149" s="831"/>
      <c r="AE1149" s="831"/>
      <c r="AF1149" s="831"/>
      <c r="AG1149" s="831"/>
      <c r="AH1149" s="831"/>
      <c r="AI1149" s="831"/>
      <c r="AJ1149" s="831"/>
    </row>
    <row r="1150" spans="1:36" ht="23.1" customHeight="1" thickBot="1">
      <c r="A1150" s="2183" t="s">
        <v>509</v>
      </c>
      <c r="B1150" s="2184"/>
      <c r="C1150" s="2184"/>
      <c r="D1150" s="2184"/>
      <c r="E1150" s="2184"/>
      <c r="F1150" s="2184"/>
      <c r="G1150" s="2185"/>
      <c r="H1150" s="558">
        <f>H16+H24+H76+H296+H367+H504+H1133</f>
        <v>20476737</v>
      </c>
      <c r="I1150" s="558">
        <f>I16+I24+I76+I296+I367+I504+I1133</f>
        <v>18824050</v>
      </c>
      <c r="J1150" s="1485">
        <f>J16+J24+J76+J296+J367+J504+J1133</f>
        <v>18824050</v>
      </c>
      <c r="K1150" s="996" t="s">
        <v>717</v>
      </c>
      <c r="L1150" s="841"/>
      <c r="M1150" s="841"/>
      <c r="N1150" s="402"/>
      <c r="O1150" s="402"/>
      <c r="P1150" s="401"/>
      <c r="R1150" s="831"/>
      <c r="S1150" s="831"/>
      <c r="T1150" s="831"/>
      <c r="U1150" s="831"/>
      <c r="V1150" s="831"/>
      <c r="W1150" s="831"/>
      <c r="X1150" s="831"/>
      <c r="Y1150" s="831"/>
      <c r="Z1150" s="831"/>
      <c r="AA1150" s="831"/>
      <c r="AB1150" s="831"/>
      <c r="AC1150" s="831"/>
      <c r="AD1150" s="831"/>
      <c r="AE1150" s="831"/>
      <c r="AF1150" s="831"/>
      <c r="AG1150" s="831"/>
      <c r="AH1150" s="831"/>
      <c r="AI1150" s="831"/>
      <c r="AJ1150" s="831"/>
    </row>
    <row r="1151" spans="1:36" ht="12.3" customHeight="1">
      <c r="A1151" s="49"/>
      <c r="B1151" s="49"/>
      <c r="C1151" s="49"/>
      <c r="D1151" s="49"/>
      <c r="E1151" s="49"/>
      <c r="F1151" s="49"/>
      <c r="G1151" s="49"/>
      <c r="H1151" s="471"/>
      <c r="I1151" s="471"/>
      <c r="J1151" s="471"/>
      <c r="K1151" s="401"/>
      <c r="L1151" s="401"/>
      <c r="M1151" s="401"/>
      <c r="N1151" s="402"/>
      <c r="R1151" s="831"/>
      <c r="S1151" s="831"/>
      <c r="T1151" s="831"/>
      <c r="U1151" s="831"/>
      <c r="V1151" s="831"/>
      <c r="W1151" s="831"/>
      <c r="X1151" s="831"/>
      <c r="Y1151" s="831"/>
      <c r="Z1151" s="831"/>
      <c r="AA1151" s="831"/>
      <c r="AB1151" s="831"/>
      <c r="AC1151" s="831"/>
      <c r="AD1151" s="831"/>
      <c r="AE1151" s="831"/>
      <c r="AF1151" s="831"/>
      <c r="AG1151" s="831"/>
      <c r="AH1151" s="831"/>
      <c r="AI1151" s="831"/>
      <c r="AJ1151" s="831"/>
    </row>
    <row r="1152" spans="1:36" ht="15.6">
      <c r="A1152" s="49"/>
      <c r="B1152" s="49"/>
      <c r="C1152" s="1104" t="s">
        <v>94</v>
      </c>
      <c r="D1152" s="627"/>
      <c r="E1152" s="1943" t="s">
        <v>1108</v>
      </c>
      <c r="F1152" s="1943"/>
      <c r="G1152" s="49"/>
      <c r="H1152" s="471"/>
      <c r="I1152" s="471"/>
      <c r="J1152" s="471"/>
      <c r="K1152" s="58"/>
    </row>
    <row r="1153" spans="1:14" ht="14.7" customHeight="1">
      <c r="A1153" s="49"/>
      <c r="B1153" s="49"/>
      <c r="C1153" s="49"/>
      <c r="D1153" s="54" t="s">
        <v>76</v>
      </c>
      <c r="E1153" s="49"/>
      <c r="F1153" s="49"/>
      <c r="G1153" s="49"/>
      <c r="H1153" s="471"/>
      <c r="I1153" s="471"/>
      <c r="J1153" s="471"/>
    </row>
    <row r="1154" spans="1:14" ht="15.6" hidden="1" customHeight="1">
      <c r="A1154" s="49"/>
      <c r="B1154" s="1943"/>
      <c r="C1154" s="1943"/>
      <c r="D1154" s="49"/>
      <c r="E1154" s="49"/>
      <c r="F1154" s="49"/>
      <c r="G1154" s="49"/>
      <c r="H1154" s="471"/>
      <c r="I1154" s="471"/>
      <c r="J1154" s="471"/>
    </row>
    <row r="1155" spans="1:14" ht="15.6">
      <c r="A1155" s="49"/>
      <c r="B1155" s="1943" t="s">
        <v>102</v>
      </c>
      <c r="C1155" s="1943"/>
      <c r="D1155" s="627"/>
      <c r="E1155" s="1943" t="s">
        <v>1109</v>
      </c>
      <c r="F1155" s="1943"/>
      <c r="G1155" s="49"/>
      <c r="H1155" s="471"/>
      <c r="I1155" s="471"/>
      <c r="J1155" s="471"/>
    </row>
    <row r="1156" spans="1:14" ht="14.7" customHeight="1">
      <c r="A1156" s="49"/>
      <c r="B1156" s="49"/>
      <c r="C1156" s="49"/>
      <c r="D1156" s="54" t="s">
        <v>76</v>
      </c>
      <c r="E1156" s="49"/>
      <c r="F1156" s="49"/>
      <c r="G1156" s="49"/>
      <c r="H1156" s="95"/>
      <c r="I1156" s="95"/>
      <c r="J1156" s="95"/>
    </row>
    <row r="1157" spans="1:14" ht="10.35" customHeight="1">
      <c r="A1157" s="49"/>
      <c r="B1157" s="49"/>
      <c r="C1157" s="49"/>
      <c r="D1157" s="54"/>
      <c r="E1157" s="49"/>
      <c r="F1157" s="49"/>
      <c r="G1157" s="49"/>
      <c r="H1157" s="95"/>
      <c r="I1157" s="95"/>
      <c r="J1157" s="95"/>
    </row>
    <row r="1158" spans="1:14" ht="12.3" customHeight="1" thickBot="1">
      <c r="A1158" s="49"/>
      <c r="B1158" s="2026"/>
      <c r="C1158" s="2026"/>
      <c r="D1158" s="2026"/>
      <c r="E1158" s="2026"/>
      <c r="F1158" s="2026"/>
      <c r="G1158" s="2026"/>
      <c r="H1158" s="2026"/>
      <c r="I1158" s="2026"/>
      <c r="J1158" s="2026"/>
    </row>
    <row r="1159" spans="1:14" ht="15.6">
      <c r="A1159" s="49"/>
      <c r="B1159" s="49"/>
      <c r="C1159" s="49"/>
      <c r="D1159" s="2021" t="s">
        <v>973</v>
      </c>
      <c r="E1159" s="2022"/>
      <c r="F1159" s="2022"/>
      <c r="G1159" s="1209" t="s">
        <v>702</v>
      </c>
      <c r="H1159" s="1210">
        <f>H1137+H1139+H1140+H1141+H1142+H1143</f>
        <v>67075</v>
      </c>
      <c r="I1159" s="1210">
        <f t="shared" ref="I1159:J1159" si="311">I1137+I1139+I1140+I1141+I1142+I1143</f>
        <v>0</v>
      </c>
      <c r="J1159" s="1210">
        <f t="shared" si="311"/>
        <v>0</v>
      </c>
      <c r="K1159" s="117"/>
      <c r="L1159" s="117"/>
      <c r="M1159" s="117"/>
      <c r="N1159" s="117"/>
    </row>
    <row r="1160" spans="1:14" ht="15.6">
      <c r="D1160" s="2001" t="s">
        <v>974</v>
      </c>
      <c r="E1160" s="2002"/>
      <c r="F1160" s="2002"/>
      <c r="G1160" s="1211"/>
      <c r="H1160" s="1212">
        <f>SUM(H1137:H1143)</f>
        <v>4924857</v>
      </c>
      <c r="I1160" s="1212">
        <f t="shared" ref="I1160:J1160" si="312">SUM(I1137:I1143)</f>
        <v>2174682</v>
      </c>
      <c r="J1160" s="1212">
        <f t="shared" si="312"/>
        <v>4857782</v>
      </c>
      <c r="K1160" s="117"/>
      <c r="L1160" s="117"/>
      <c r="M1160" s="117"/>
      <c r="N1160" s="117"/>
    </row>
    <row r="1161" spans="1:14" ht="16.2" thickBot="1">
      <c r="D1161" s="1215"/>
      <c r="E1161" s="1216"/>
      <c r="F1161" s="1213" t="s">
        <v>703</v>
      </c>
      <c r="G1161" s="1213"/>
      <c r="H1161" s="1214">
        <f>H1160-H1136</f>
        <v>0</v>
      </c>
      <c r="I1161" s="1214">
        <f>I1160-I1136</f>
        <v>0</v>
      </c>
      <c r="J1161" s="1214">
        <f>J1160-J1136</f>
        <v>0</v>
      </c>
      <c r="K1161" s="117"/>
      <c r="L1161" s="117"/>
      <c r="M1161" s="117"/>
      <c r="N1161" s="117"/>
    </row>
    <row r="1162" spans="1:14">
      <c r="L1162" s="117"/>
      <c r="M1162" s="117"/>
      <c r="N1162" s="117"/>
    </row>
    <row r="1163" spans="1:14">
      <c r="L1163" s="117"/>
      <c r="M1163" s="117"/>
      <c r="N1163" s="117"/>
    </row>
    <row r="1164" spans="1:14" ht="17.399999999999999">
      <c r="B1164" s="2000" t="s">
        <v>723</v>
      </c>
      <c r="C1164" s="2000"/>
      <c r="D1164" s="2000"/>
      <c r="E1164" s="2000"/>
      <c r="F1164" s="2000"/>
      <c r="G1164" s="2000"/>
      <c r="H1164" s="2000"/>
      <c r="I1164" s="2000"/>
      <c r="J1164" s="2000"/>
      <c r="L1164" s="117"/>
      <c r="M1164" s="117"/>
      <c r="N1164" s="117"/>
    </row>
    <row r="1165" spans="1:14">
      <c r="L1165" s="117"/>
      <c r="M1165" s="117"/>
      <c r="N1165" s="117"/>
    </row>
    <row r="1166" spans="1:14" ht="15" thickBot="1">
      <c r="C1166" s="1047" t="s">
        <v>741</v>
      </c>
      <c r="L1166" s="117"/>
      <c r="M1166" s="117"/>
      <c r="N1166" s="117"/>
    </row>
    <row r="1167" spans="1:14" ht="18.45" customHeight="1">
      <c r="B1167" s="1053">
        <v>211</v>
      </c>
      <c r="C1167" s="1054">
        <f>H15</f>
        <v>3726087</v>
      </c>
      <c r="L1167" s="117"/>
      <c r="M1167" s="117"/>
      <c r="N1167" s="117"/>
    </row>
    <row r="1168" spans="1:14" ht="18.45" customHeight="1" thickBot="1">
      <c r="B1168" s="1055">
        <v>213</v>
      </c>
      <c r="C1168" s="1056">
        <f>H23</f>
        <v>1125279</v>
      </c>
      <c r="D1168" s="1048"/>
      <c r="L1168" s="117"/>
      <c r="M1168" s="117"/>
      <c r="N1168" s="117"/>
    </row>
    <row r="1169" spans="2:14" ht="18.45" customHeight="1">
      <c r="B1169" s="1057" t="s">
        <v>743</v>
      </c>
      <c r="C1169" s="1058">
        <f>H32</f>
        <v>0</v>
      </c>
      <c r="L1169" s="117"/>
      <c r="M1169" s="117"/>
      <c r="N1169" s="117"/>
    </row>
    <row r="1170" spans="2:14" ht="18.45" customHeight="1">
      <c r="B1170" s="1059" t="s">
        <v>745</v>
      </c>
      <c r="C1170" s="1060">
        <f>H37</f>
        <v>0</v>
      </c>
      <c r="L1170" s="117"/>
      <c r="M1170" s="117"/>
      <c r="N1170" s="117"/>
    </row>
    <row r="1171" spans="2:14" ht="18.45" customHeight="1">
      <c r="B1171" s="1059" t="s">
        <v>742</v>
      </c>
      <c r="C1171" s="1060">
        <f>H41</f>
        <v>0</v>
      </c>
      <c r="L1171" s="117"/>
      <c r="M1171" s="117"/>
      <c r="N1171" s="117"/>
    </row>
    <row r="1172" spans="2:14" ht="18.45" customHeight="1" thickBot="1">
      <c r="B1172" s="1061" t="s">
        <v>744</v>
      </c>
      <c r="C1172" s="1062">
        <f>H49</f>
        <v>0</v>
      </c>
      <c r="L1172" s="117"/>
      <c r="M1172" s="117"/>
      <c r="N1172" s="117"/>
    </row>
    <row r="1173" spans="2:14" ht="18.45" customHeight="1">
      <c r="B1173" s="1063" t="s">
        <v>746</v>
      </c>
      <c r="C1173" s="1058">
        <f>H67</f>
        <v>0</v>
      </c>
    </row>
    <row r="1174" spans="2:14" ht="18.45" customHeight="1" thickBot="1">
      <c r="B1174" s="1064" t="s">
        <v>747</v>
      </c>
      <c r="C1174" s="1062">
        <f>H72</f>
        <v>0</v>
      </c>
    </row>
    <row r="1175" spans="2:14" ht="18.45" customHeight="1">
      <c r="B1175" s="1066" t="s">
        <v>748</v>
      </c>
      <c r="C1175" s="1058">
        <f>H97</f>
        <v>341559</v>
      </c>
    </row>
    <row r="1176" spans="2:14" ht="18.45" customHeight="1">
      <c r="B1176" s="1067" t="s">
        <v>749</v>
      </c>
      <c r="C1176" s="1060">
        <f>H105</f>
        <v>0</v>
      </c>
    </row>
    <row r="1177" spans="2:14" ht="18.45" customHeight="1" thickBot="1">
      <c r="B1177" s="1068" t="s">
        <v>750</v>
      </c>
      <c r="C1177" s="1062">
        <f>H117</f>
        <v>0</v>
      </c>
    </row>
    <row r="1178" spans="2:14" ht="18.45" customHeight="1" thickBot="1">
      <c r="B1178" s="1069" t="s">
        <v>751</v>
      </c>
      <c r="C1178" s="1070">
        <f>H147</f>
        <v>2362616</v>
      </c>
    </row>
    <row r="1179" spans="2:14" ht="18.45" customHeight="1" thickBot="1">
      <c r="B1179" s="1071">
        <v>221</v>
      </c>
      <c r="C1179" s="1072">
        <f>H179</f>
        <v>96840.65</v>
      </c>
    </row>
    <row r="1180" spans="2:14" ht="18.45" customHeight="1">
      <c r="B1180" s="1065" t="s">
        <v>752</v>
      </c>
      <c r="C1180" s="1052">
        <f>H199</f>
        <v>298111.68</v>
      </c>
    </row>
    <row r="1181" spans="2:14" ht="18.45" customHeight="1">
      <c r="B1181" s="305">
        <v>225</v>
      </c>
      <c r="C1181" s="1049">
        <f>H288</f>
        <v>398667.99999999994</v>
      </c>
    </row>
    <row r="1182" spans="2:14" ht="18.45" customHeight="1">
      <c r="B1182" s="305">
        <v>226</v>
      </c>
      <c r="C1182" s="1049">
        <f>H358</f>
        <v>2596637.67</v>
      </c>
    </row>
    <row r="1183" spans="2:14" ht="18.45" customHeight="1" thickBot="1">
      <c r="B1183" s="1073">
        <v>310</v>
      </c>
      <c r="C1183" s="1074">
        <f>H587</f>
        <v>12925</v>
      </c>
    </row>
    <row r="1184" spans="2:14" ht="18.45" customHeight="1">
      <c r="B1184" s="1057">
        <v>341</v>
      </c>
      <c r="C1184" s="1572">
        <f>H1137</f>
        <v>0</v>
      </c>
    </row>
    <row r="1185" spans="1:3" ht="18.45" customHeight="1">
      <c r="B1185" s="1059">
        <v>342</v>
      </c>
      <c r="C1185" s="1568">
        <f t="shared" ref="C1185:C1190" si="313">H1138</f>
        <v>4857782</v>
      </c>
    </row>
    <row r="1186" spans="1:3" ht="18.45" customHeight="1">
      <c r="B1186" s="1059">
        <v>344</v>
      </c>
      <c r="C1186" s="1568">
        <f t="shared" si="313"/>
        <v>67075</v>
      </c>
    </row>
    <row r="1187" spans="1:3" ht="18.45" customHeight="1">
      <c r="B1187" s="1059">
        <v>345</v>
      </c>
      <c r="C1187" s="1568">
        <f t="shared" si="313"/>
        <v>0</v>
      </c>
    </row>
    <row r="1188" spans="1:3" ht="18.45" customHeight="1">
      <c r="B1188" s="1077">
        <v>346</v>
      </c>
      <c r="C1188" s="1568">
        <f t="shared" si="313"/>
        <v>0</v>
      </c>
    </row>
    <row r="1189" spans="1:3" ht="18.45" customHeight="1">
      <c r="B1189" s="1059">
        <v>347</v>
      </c>
      <c r="C1189" s="1568">
        <f t="shared" si="313"/>
        <v>0</v>
      </c>
    </row>
    <row r="1190" spans="1:3" ht="18.45" customHeight="1" thickBot="1">
      <c r="B1190" s="1059">
        <v>349</v>
      </c>
      <c r="C1190" s="1573">
        <f t="shared" si="313"/>
        <v>0</v>
      </c>
    </row>
    <row r="1191" spans="1:3" ht="18.45" customHeight="1" thickBot="1">
      <c r="A1191" s="1079">
        <f>C1191-H1149</f>
        <v>0</v>
      </c>
      <c r="B1191" s="1080" t="s">
        <v>753</v>
      </c>
      <c r="C1191" s="1078">
        <f>SUM(C1167:C1190)</f>
        <v>15883581</v>
      </c>
    </row>
    <row r="1192" spans="1:3" ht="9.3000000000000007" customHeight="1">
      <c r="A1192" s="1079"/>
    </row>
    <row r="1193" spans="1:3" ht="18.45" customHeight="1">
      <c r="A1193" s="1079"/>
      <c r="B1193" s="305" t="s">
        <v>758</v>
      </c>
      <c r="C1193" s="1050">
        <f>SUM(C1178:C1190)</f>
        <v>10690656</v>
      </c>
    </row>
    <row r="1194" spans="1:3" ht="18.45" customHeight="1">
      <c r="A1194" s="1079"/>
      <c r="B1194" s="305" t="s">
        <v>759</v>
      </c>
      <c r="C1194" s="1050">
        <f>SUM(C1167:C1177)</f>
        <v>5192925</v>
      </c>
    </row>
    <row r="1195" spans="1:3" ht="18.45" customHeight="1">
      <c r="A1195" s="1079"/>
      <c r="B1195" s="1051" t="s">
        <v>760</v>
      </c>
      <c r="C1195" s="1087">
        <f>C1193+C1194</f>
        <v>15883581</v>
      </c>
    </row>
    <row r="1196" spans="1:3" ht="18.45" customHeight="1" thickBot="1">
      <c r="C1196" s="1047" t="s">
        <v>754</v>
      </c>
    </row>
    <row r="1197" spans="1:3" ht="18.45" customHeight="1">
      <c r="B1197" s="1081" t="s">
        <v>755</v>
      </c>
      <c r="C1197" s="1082">
        <f>C1167+C1168</f>
        <v>4851366</v>
      </c>
    </row>
    <row r="1198" spans="1:3" ht="18.45" customHeight="1">
      <c r="B1198" s="1083">
        <v>112</v>
      </c>
      <c r="C1198" s="1060">
        <f>SUM(C1169:C1172)</f>
        <v>0</v>
      </c>
    </row>
    <row r="1199" spans="1:3" ht="18.45" customHeight="1">
      <c r="B1199" s="1083">
        <v>321</v>
      </c>
      <c r="C1199" s="1060">
        <f>SUM(C1173:C1174)</f>
        <v>0</v>
      </c>
    </row>
    <row r="1200" spans="1:3" ht="18.45" customHeight="1">
      <c r="B1200" s="1083" t="s">
        <v>756</v>
      </c>
      <c r="C1200" s="1060">
        <f>SUM(C1175:C1177)</f>
        <v>341559</v>
      </c>
    </row>
    <row r="1201" spans="2:3" ht="18.45" customHeight="1">
      <c r="B1201" s="1083">
        <v>223</v>
      </c>
      <c r="C1201" s="1084">
        <f>C1178+C1180</f>
        <v>2660727.6800000002</v>
      </c>
    </row>
    <row r="1202" spans="2:3" ht="18.45" customHeight="1">
      <c r="B1202" s="1083">
        <v>340</v>
      </c>
      <c r="C1202" s="1060">
        <f>SUM(C1184:C1188)</f>
        <v>4924857</v>
      </c>
    </row>
    <row r="1203" spans="2:3" ht="18.45" customHeight="1" thickBot="1">
      <c r="B1203" s="1085" t="s">
        <v>757</v>
      </c>
      <c r="C1203" s="1086">
        <f>C1202-C1185</f>
        <v>67075</v>
      </c>
    </row>
    <row r="1204" spans="2:3" ht="18.45" customHeight="1"/>
    <row r="1205" spans="2:3" ht="18.45" customHeight="1"/>
    <row r="1206" spans="2:3" ht="18.45" customHeight="1"/>
    <row r="1207" spans="2:3" ht="18.45" customHeight="1"/>
    <row r="1208" spans="2:3" ht="18.45" customHeight="1"/>
    <row r="1209" spans="2:3" ht="18.45" customHeight="1"/>
    <row r="1210" spans="2:3" ht="18.45" customHeight="1"/>
  </sheetData>
  <sheetProtection password="CA5A" sheet="1" objects="1" scenarios="1" formatCells="0" formatColumns="0" formatRows="0" insertRows="0"/>
  <mergeCells count="1247">
    <mergeCell ref="R591:AH591"/>
    <mergeCell ref="B490:D490"/>
    <mergeCell ref="B491:D491"/>
    <mergeCell ref="B263:D263"/>
    <mergeCell ref="B261:D261"/>
    <mergeCell ref="B286:D286"/>
    <mergeCell ref="B499:D499"/>
    <mergeCell ref="B500:D500"/>
    <mergeCell ref="B492:D492"/>
    <mergeCell ref="B495:D495"/>
    <mergeCell ref="B496:D496"/>
    <mergeCell ref="B497:D497"/>
    <mergeCell ref="B498:D498"/>
    <mergeCell ref="B493:D493"/>
    <mergeCell ref="B295:D295"/>
    <mergeCell ref="B325:D325"/>
    <mergeCell ref="B377:D377"/>
    <mergeCell ref="B378:D378"/>
    <mergeCell ref="F371:F372"/>
    <mergeCell ref="G371:G372"/>
    <mergeCell ref="B402:D402"/>
    <mergeCell ref="B371:D372"/>
    <mergeCell ref="E371:E372"/>
    <mergeCell ref="B287:D287"/>
    <mergeCell ref="B403:D403"/>
    <mergeCell ref="B399:D399"/>
    <mergeCell ref="B273:D273"/>
    <mergeCell ref="B316:D316"/>
    <mergeCell ref="B309:D309"/>
    <mergeCell ref="B310:D310"/>
    <mergeCell ref="B266:D266"/>
    <mergeCell ref="B267:D267"/>
    <mergeCell ref="R166:AH166"/>
    <mergeCell ref="R182:AH182"/>
    <mergeCell ref="R191:AH191"/>
    <mergeCell ref="R371:AH371"/>
    <mergeCell ref="R384:AH384"/>
    <mergeCell ref="R216:AH216"/>
    <mergeCell ref="R300:AH300"/>
    <mergeCell ref="H93:J93"/>
    <mergeCell ref="H81:J81"/>
    <mergeCell ref="H139:J139"/>
    <mergeCell ref="H371:J371"/>
    <mergeCell ref="I211:J211"/>
    <mergeCell ref="I212:J212"/>
    <mergeCell ref="I213:J213"/>
    <mergeCell ref="I214:J214"/>
    <mergeCell ref="B303:D303"/>
    <mergeCell ref="B207:D207"/>
    <mergeCell ref="B212:D212"/>
    <mergeCell ref="B213:D213"/>
    <mergeCell ref="B214:D214"/>
    <mergeCell ref="B239:D239"/>
    <mergeCell ref="B218:D218"/>
    <mergeCell ref="B227:D227"/>
    <mergeCell ref="B139:D140"/>
    <mergeCell ref="A117:G117"/>
    <mergeCell ref="A119:J119"/>
    <mergeCell ref="H120:J120"/>
    <mergeCell ref="G120:G121"/>
    <mergeCell ref="F120:F121"/>
    <mergeCell ref="B120:B121"/>
    <mergeCell ref="B141:D141"/>
    <mergeCell ref="C81:C82"/>
    <mergeCell ref="R28:AH28"/>
    <mergeCell ref="R62:AH62"/>
    <mergeCell ref="R93:AH93"/>
    <mergeCell ref="R100:AH100"/>
    <mergeCell ref="R108:AH108"/>
    <mergeCell ref="R139:AH139"/>
    <mergeCell ref="B73:B75"/>
    <mergeCell ref="G81:G82"/>
    <mergeCell ref="B76:D76"/>
    <mergeCell ref="D111:G111"/>
    <mergeCell ref="B95:B96"/>
    <mergeCell ref="A99:J99"/>
    <mergeCell ref="D96:E96"/>
    <mergeCell ref="G93:G94"/>
    <mergeCell ref="A87:A88"/>
    <mergeCell ref="B87:B88"/>
    <mergeCell ref="C87:C88"/>
    <mergeCell ref="D87:E88"/>
    <mergeCell ref="D89:E89"/>
    <mergeCell ref="A84:G84"/>
    <mergeCell ref="A81:A82"/>
    <mergeCell ref="B81:B82"/>
    <mergeCell ref="C64:C66"/>
    <mergeCell ref="D110:G110"/>
    <mergeCell ref="D112:G112"/>
    <mergeCell ref="B100:B101"/>
    <mergeCell ref="C100:C101"/>
    <mergeCell ref="B115:B116"/>
    <mergeCell ref="A105:G105"/>
    <mergeCell ref="B49:D49"/>
    <mergeCell ref="A122:A128"/>
    <mergeCell ref="G139:G140"/>
    <mergeCell ref="B182:D183"/>
    <mergeCell ref="B185:D185"/>
    <mergeCell ref="B193:D193"/>
    <mergeCell ref="B143:D143"/>
    <mergeCell ref="D115:G115"/>
    <mergeCell ref="B102:B104"/>
    <mergeCell ref="D116:G116"/>
    <mergeCell ref="B144:D144"/>
    <mergeCell ref="B142:D142"/>
    <mergeCell ref="G87:G88"/>
    <mergeCell ref="D104:E104"/>
    <mergeCell ref="A100:A101"/>
    <mergeCell ref="G100:G101"/>
    <mergeCell ref="F100:F101"/>
    <mergeCell ref="D100:E101"/>
    <mergeCell ref="D102:E102"/>
    <mergeCell ref="D95:E95"/>
    <mergeCell ref="D113:G113"/>
    <mergeCell ref="B172:D172"/>
    <mergeCell ref="D120:D121"/>
    <mergeCell ref="A164:J164"/>
    <mergeCell ref="A120:A121"/>
    <mergeCell ref="A129:A134"/>
    <mergeCell ref="B157:B161"/>
    <mergeCell ref="C157:C161"/>
    <mergeCell ref="G166:G167"/>
    <mergeCell ref="F166:F167"/>
    <mergeCell ref="E166:E167"/>
    <mergeCell ref="B166:D167"/>
    <mergeCell ref="A152:A156"/>
    <mergeCell ref="B152:B156"/>
    <mergeCell ref="C152:C156"/>
    <mergeCell ref="B7:J7"/>
    <mergeCell ref="H100:J100"/>
    <mergeCell ref="B108:B109"/>
    <mergeCell ref="C108:C109"/>
    <mergeCell ref="D103:E103"/>
    <mergeCell ref="C73:C75"/>
    <mergeCell ref="A92:J92"/>
    <mergeCell ref="A93:A94"/>
    <mergeCell ref="B93:B94"/>
    <mergeCell ref="C93:C94"/>
    <mergeCell ref="D93:E94"/>
    <mergeCell ref="F93:F94"/>
    <mergeCell ref="A97:G97"/>
    <mergeCell ref="H87:J87"/>
    <mergeCell ref="A90:G90"/>
    <mergeCell ref="F87:F88"/>
    <mergeCell ref="A68:A71"/>
    <mergeCell ref="B68:B71"/>
    <mergeCell ref="C68:C71"/>
    <mergeCell ref="B77:D77"/>
    <mergeCell ref="A78:G78"/>
    <mergeCell ref="A80:J80"/>
    <mergeCell ref="A86:J86"/>
    <mergeCell ref="B72:D72"/>
    <mergeCell ref="B18:D18"/>
    <mergeCell ref="A73:A75"/>
    <mergeCell ref="B42:B44"/>
    <mergeCell ref="A42:A44"/>
    <mergeCell ref="B37:D37"/>
    <mergeCell ref="A46:A48"/>
    <mergeCell ref="F16:G16"/>
    <mergeCell ref="A17:G17"/>
    <mergeCell ref="B259:D259"/>
    <mergeCell ref="B274:D274"/>
    <mergeCell ref="B275:D275"/>
    <mergeCell ref="B276:D276"/>
    <mergeCell ref="B277:D277"/>
    <mergeCell ref="B278:D278"/>
    <mergeCell ref="B279:D279"/>
    <mergeCell ref="B280:D280"/>
    <mergeCell ref="B281:D281"/>
    <mergeCell ref="A297:G297"/>
    <mergeCell ref="E300:E301"/>
    <mergeCell ref="B46:B48"/>
    <mergeCell ref="B52:D52"/>
    <mergeCell ref="B365:D365"/>
    <mergeCell ref="B366:D366"/>
    <mergeCell ref="B324:D324"/>
    <mergeCell ref="B323:D323"/>
    <mergeCell ref="B341:D341"/>
    <mergeCell ref="B340:D340"/>
    <mergeCell ref="A50:A51"/>
    <mergeCell ref="B50:B51"/>
    <mergeCell ref="C50:C51"/>
    <mergeCell ref="B67:D67"/>
    <mergeCell ref="A59:G59"/>
    <mergeCell ref="A61:J61"/>
    <mergeCell ref="A62:A63"/>
    <mergeCell ref="B62:B63"/>
    <mergeCell ref="C62:C63"/>
    <mergeCell ref="D62:D63"/>
    <mergeCell ref="E62:E63"/>
    <mergeCell ref="F62:F63"/>
    <mergeCell ref="G62:G63"/>
    <mergeCell ref="A384:A385"/>
    <mergeCell ref="B384:D385"/>
    <mergeCell ref="E384:E385"/>
    <mergeCell ref="B359:D359"/>
    <mergeCell ref="B386:D386"/>
    <mergeCell ref="B288:D288"/>
    <mergeCell ref="B376:D376"/>
    <mergeCell ref="B290:D290"/>
    <mergeCell ref="B291:D291"/>
    <mergeCell ref="B292:D292"/>
    <mergeCell ref="B293:D293"/>
    <mergeCell ref="B294:D294"/>
    <mergeCell ref="B326:D326"/>
    <mergeCell ref="B327:D327"/>
    <mergeCell ref="B328:D328"/>
    <mergeCell ref="B268:D268"/>
    <mergeCell ref="B306:D306"/>
    <mergeCell ref="B315:D315"/>
    <mergeCell ref="B308:D308"/>
    <mergeCell ref="A300:A301"/>
    <mergeCell ref="B311:D311"/>
    <mergeCell ref="B312:D312"/>
    <mergeCell ref="B352:D352"/>
    <mergeCell ref="B353:D353"/>
    <mergeCell ref="B332:D332"/>
    <mergeCell ref="B333:D333"/>
    <mergeCell ref="B329:D329"/>
    <mergeCell ref="B373:D373"/>
    <mergeCell ref="B374:D374"/>
    <mergeCell ref="B379:D379"/>
    <mergeCell ref="B269:D269"/>
    <mergeCell ref="B358:D358"/>
    <mergeCell ref="B350:D350"/>
    <mergeCell ref="B351:D351"/>
    <mergeCell ref="A202:A203"/>
    <mergeCell ref="B202:D203"/>
    <mergeCell ref="E202:E203"/>
    <mergeCell ref="B225:D225"/>
    <mergeCell ref="B226:D226"/>
    <mergeCell ref="B231:D231"/>
    <mergeCell ref="B232:D232"/>
    <mergeCell ref="B233:D233"/>
    <mergeCell ref="B242:D242"/>
    <mergeCell ref="B243:D243"/>
    <mergeCell ref="B234:D234"/>
    <mergeCell ref="B221:D221"/>
    <mergeCell ref="B224:D224"/>
    <mergeCell ref="B220:D220"/>
    <mergeCell ref="B248:D248"/>
    <mergeCell ref="B240:D240"/>
    <mergeCell ref="B219:D219"/>
    <mergeCell ref="B206:D206"/>
    <mergeCell ref="B245:D245"/>
    <mergeCell ref="A208:G208"/>
    <mergeCell ref="B244:D244"/>
    <mergeCell ref="B211:D211"/>
    <mergeCell ref="B228:D228"/>
    <mergeCell ref="B229:D229"/>
    <mergeCell ref="B230:D230"/>
    <mergeCell ref="B236:D236"/>
    <mergeCell ref="B223:D223"/>
    <mergeCell ref="B237:D237"/>
    <mergeCell ref="B238:D238"/>
    <mergeCell ref="B235:D235"/>
    <mergeCell ref="B380:D380"/>
    <mergeCell ref="B367:D367"/>
    <mergeCell ref="A368:G368"/>
    <mergeCell ref="B370:J370"/>
    <mergeCell ref="A371:A372"/>
    <mergeCell ref="B302:D302"/>
    <mergeCell ref="B304:D304"/>
    <mergeCell ref="G384:G385"/>
    <mergeCell ref="B307:D307"/>
    <mergeCell ref="B357:D357"/>
    <mergeCell ref="B260:D260"/>
    <mergeCell ref="B258:D258"/>
    <mergeCell ref="H384:J384"/>
    <mergeCell ref="B387:D387"/>
    <mergeCell ref="B388:D388"/>
    <mergeCell ref="B363:D363"/>
    <mergeCell ref="B314:D314"/>
    <mergeCell ref="B360:D360"/>
    <mergeCell ref="B361:D361"/>
    <mergeCell ref="B362:D362"/>
    <mergeCell ref="B346:D346"/>
    <mergeCell ref="B342:D342"/>
    <mergeCell ref="B343:D343"/>
    <mergeCell ref="B344:D344"/>
    <mergeCell ref="B347:D347"/>
    <mergeCell ref="B354:D354"/>
    <mergeCell ref="B355:D355"/>
    <mergeCell ref="B356:D356"/>
    <mergeCell ref="B337:D337"/>
    <mergeCell ref="B345:D345"/>
    <mergeCell ref="B348:D348"/>
    <mergeCell ref="B349:D349"/>
    <mergeCell ref="J2:J3"/>
    <mergeCell ref="A24:B24"/>
    <mergeCell ref="C24:E24"/>
    <mergeCell ref="F24:G24"/>
    <mergeCell ref="A25:G25"/>
    <mergeCell ref="C2:I2"/>
    <mergeCell ref="D4:H4"/>
    <mergeCell ref="C5:I5"/>
    <mergeCell ref="C8:I8"/>
    <mergeCell ref="A1146:G1146"/>
    <mergeCell ref="A12:J12"/>
    <mergeCell ref="H13:J13"/>
    <mergeCell ref="A13:B14"/>
    <mergeCell ref="C13:G14"/>
    <mergeCell ref="A15:B15"/>
    <mergeCell ref="A16:B16"/>
    <mergeCell ref="C15:E15"/>
    <mergeCell ref="C16:E16"/>
    <mergeCell ref="B222:D222"/>
    <mergeCell ref="B255:D255"/>
    <mergeCell ref="B256:D256"/>
    <mergeCell ref="B383:J383"/>
    <mergeCell ref="F202:F203"/>
    <mergeCell ref="B265:D265"/>
    <mergeCell ref="B283:D283"/>
    <mergeCell ref="B284:D284"/>
    <mergeCell ref="B285:D285"/>
    <mergeCell ref="B282:D282"/>
    <mergeCell ref="B299:J299"/>
    <mergeCell ref="B313:D313"/>
    <mergeCell ref="B375:D375"/>
    <mergeCell ref="B300:D301"/>
    <mergeCell ref="F15:G15"/>
    <mergeCell ref="C120:C121"/>
    <mergeCell ref="D128:G128"/>
    <mergeCell ref="A19:J20"/>
    <mergeCell ref="A21:B22"/>
    <mergeCell ref="C21:G22"/>
    <mergeCell ref="H21:J21"/>
    <mergeCell ref="A23:B23"/>
    <mergeCell ref="C23:E23"/>
    <mergeCell ref="F23:G23"/>
    <mergeCell ref="A33:A36"/>
    <mergeCell ref="B41:D41"/>
    <mergeCell ref="A38:A40"/>
    <mergeCell ref="B38:B40"/>
    <mergeCell ref="C33:C36"/>
    <mergeCell ref="C38:C40"/>
    <mergeCell ref="C42:C44"/>
    <mergeCell ref="B45:D45"/>
    <mergeCell ref="C46:C48"/>
    <mergeCell ref="H62:J62"/>
    <mergeCell ref="A64:A66"/>
    <mergeCell ref="B64:B66"/>
    <mergeCell ref="D81:D82"/>
    <mergeCell ref="E81:E82"/>
    <mergeCell ref="D108:G109"/>
    <mergeCell ref="A107:J107"/>
    <mergeCell ref="H108:J108"/>
    <mergeCell ref="A108:A109"/>
    <mergeCell ref="B110:B112"/>
    <mergeCell ref="B113:B114"/>
    <mergeCell ref="F81:F82"/>
    <mergeCell ref="A27:J27"/>
    <mergeCell ref="D156:G156"/>
    <mergeCell ref="D161:G161"/>
    <mergeCell ref="B129:B134"/>
    <mergeCell ref="A149:J149"/>
    <mergeCell ref="A150:A151"/>
    <mergeCell ref="B150:B151"/>
    <mergeCell ref="C150:C151"/>
    <mergeCell ref="D150:D151"/>
    <mergeCell ref="E150:E151"/>
    <mergeCell ref="F150:F151"/>
    <mergeCell ref="G150:G151"/>
    <mergeCell ref="H150:J150"/>
    <mergeCell ref="C129:C134"/>
    <mergeCell ref="D114:G114"/>
    <mergeCell ref="B145:D145"/>
    <mergeCell ref="A137:J137"/>
    <mergeCell ref="B138:J138"/>
    <mergeCell ref="A139:A140"/>
    <mergeCell ref="E139:E140"/>
    <mergeCell ref="F139:F140"/>
    <mergeCell ref="A162:G162"/>
    <mergeCell ref="B170:D170"/>
    <mergeCell ref="B171:D171"/>
    <mergeCell ref="B122:B128"/>
    <mergeCell ref="D134:G134"/>
    <mergeCell ref="A135:G135"/>
    <mergeCell ref="C122:C128"/>
    <mergeCell ref="H202:J202"/>
    <mergeCell ref="B173:D173"/>
    <mergeCell ref="B174:D174"/>
    <mergeCell ref="B175:D175"/>
    <mergeCell ref="B176:D176"/>
    <mergeCell ref="B177:D177"/>
    <mergeCell ref="B168:D168"/>
    <mergeCell ref="E120:E121"/>
    <mergeCell ref="H182:J182"/>
    <mergeCell ref="B186:D186"/>
    <mergeCell ref="B184:D184"/>
    <mergeCell ref="B201:J201"/>
    <mergeCell ref="B165:J165"/>
    <mergeCell ref="A166:A167"/>
    <mergeCell ref="H166:J166"/>
    <mergeCell ref="B146:D146"/>
    <mergeCell ref="A147:G147"/>
    <mergeCell ref="A157:A161"/>
    <mergeCell ref="B178:D178"/>
    <mergeCell ref="B169:D169"/>
    <mergeCell ref="A182:A183"/>
    <mergeCell ref="B190:J190"/>
    <mergeCell ref="A191:A192"/>
    <mergeCell ref="B191:D192"/>
    <mergeCell ref="E191:E192"/>
    <mergeCell ref="A55:J55"/>
    <mergeCell ref="A56:A57"/>
    <mergeCell ref="B56:B57"/>
    <mergeCell ref="C56:C57"/>
    <mergeCell ref="D56:D57"/>
    <mergeCell ref="E56:E57"/>
    <mergeCell ref="F56:F57"/>
    <mergeCell ref="G56:G57"/>
    <mergeCell ref="H56:J56"/>
    <mergeCell ref="A53:G53"/>
    <mergeCell ref="H28:J28"/>
    <mergeCell ref="G28:G29"/>
    <mergeCell ref="F28:F29"/>
    <mergeCell ref="E28:E29"/>
    <mergeCell ref="D28:D29"/>
    <mergeCell ref="C28:C29"/>
    <mergeCell ref="B28:B29"/>
    <mergeCell ref="A28:A29"/>
    <mergeCell ref="B32:D32"/>
    <mergeCell ref="A30:A31"/>
    <mergeCell ref="B30:B31"/>
    <mergeCell ref="C30:C31"/>
    <mergeCell ref="B33:B36"/>
    <mergeCell ref="H300:J300"/>
    <mergeCell ref="A179:G179"/>
    <mergeCell ref="B210:J210"/>
    <mergeCell ref="A216:A217"/>
    <mergeCell ref="E216:E217"/>
    <mergeCell ref="F216:F217"/>
    <mergeCell ref="G216:G217"/>
    <mergeCell ref="H216:J216"/>
    <mergeCell ref="B194:D194"/>
    <mergeCell ref="E182:E183"/>
    <mergeCell ref="F182:F183"/>
    <mergeCell ref="G182:G183"/>
    <mergeCell ref="B216:D217"/>
    <mergeCell ref="B204:D204"/>
    <mergeCell ref="B205:D205"/>
    <mergeCell ref="B181:J181"/>
    <mergeCell ref="B195:D195"/>
    <mergeCell ref="B257:D257"/>
    <mergeCell ref="B262:D262"/>
    <mergeCell ref="B246:D246"/>
    <mergeCell ref="B247:D247"/>
    <mergeCell ref="B264:D264"/>
    <mergeCell ref="B272:D272"/>
    <mergeCell ref="B270:D270"/>
    <mergeCell ref="B271:D271"/>
    <mergeCell ref="B249:D249"/>
    <mergeCell ref="B254:D254"/>
    <mergeCell ref="B250:D250"/>
    <mergeCell ref="B253:D253"/>
    <mergeCell ref="B251:D251"/>
    <mergeCell ref="B252:D252"/>
    <mergeCell ref="B241:D241"/>
    <mergeCell ref="B430:D430"/>
    <mergeCell ref="B431:D431"/>
    <mergeCell ref="B432:D432"/>
    <mergeCell ref="B433:D433"/>
    <mergeCell ref="B434:D434"/>
    <mergeCell ref="B435:D435"/>
    <mergeCell ref="B436:D436"/>
    <mergeCell ref="B437:D437"/>
    <mergeCell ref="B452:D452"/>
    <mergeCell ref="B453:D453"/>
    <mergeCell ref="B454:D454"/>
    <mergeCell ref="B455:D455"/>
    <mergeCell ref="B456:D456"/>
    <mergeCell ref="B438:D438"/>
    <mergeCell ref="B289:D289"/>
    <mergeCell ref="B296:D296"/>
    <mergeCell ref="G300:G301"/>
    <mergeCell ref="F384:F385"/>
    <mergeCell ref="A381:G381"/>
    <mergeCell ref="F300:F301"/>
    <mergeCell ref="B322:D322"/>
    <mergeCell ref="B389:D389"/>
    <mergeCell ref="B401:D401"/>
    <mergeCell ref="B339:D339"/>
    <mergeCell ref="B330:D330"/>
    <mergeCell ref="B331:D331"/>
    <mergeCell ref="B338:D338"/>
    <mergeCell ref="B334:D334"/>
    <mergeCell ref="B335:D335"/>
    <mergeCell ref="B336:D336"/>
    <mergeCell ref="B364:D364"/>
    <mergeCell ref="B305:D305"/>
    <mergeCell ref="B187:D187"/>
    <mergeCell ref="A188:G188"/>
    <mergeCell ref="B197:D197"/>
    <mergeCell ref="G202:G203"/>
    <mergeCell ref="B400:D400"/>
    <mergeCell ref="B531:D531"/>
    <mergeCell ref="B505:D505"/>
    <mergeCell ref="B532:D532"/>
    <mergeCell ref="B533:D533"/>
    <mergeCell ref="B534:D534"/>
    <mergeCell ref="B535:D535"/>
    <mergeCell ref="B536:D536"/>
    <mergeCell ref="B504:D504"/>
    <mergeCell ref="B501:D501"/>
    <mergeCell ref="B502:D502"/>
    <mergeCell ref="B503:D503"/>
    <mergeCell ref="B506:D506"/>
    <mergeCell ref="B408:D408"/>
    <mergeCell ref="B409:D409"/>
    <mergeCell ref="B410:D410"/>
    <mergeCell ref="B411:D411"/>
    <mergeCell ref="B412:D412"/>
    <mergeCell ref="B413:D413"/>
    <mergeCell ref="B414:D414"/>
    <mergeCell ref="B415:D415"/>
    <mergeCell ref="B416:D416"/>
    <mergeCell ref="B417:D417"/>
    <mergeCell ref="B418:D418"/>
    <mergeCell ref="B494:D494"/>
    <mergeCell ref="B419:D419"/>
    <mergeCell ref="B420:D420"/>
    <mergeCell ref="B458:D458"/>
    <mergeCell ref="B509:D509"/>
    <mergeCell ref="B510:D510"/>
    <mergeCell ref="B511:D511"/>
    <mergeCell ref="B512:D512"/>
    <mergeCell ref="B517:D517"/>
    <mergeCell ref="B518:D518"/>
    <mergeCell ref="B519:D519"/>
    <mergeCell ref="B520:D520"/>
    <mergeCell ref="B521:D521"/>
    <mergeCell ref="B515:D515"/>
    <mergeCell ref="B516:D516"/>
    <mergeCell ref="B508:D508"/>
    <mergeCell ref="B471:D471"/>
    <mergeCell ref="B481:D481"/>
    <mergeCell ref="F191:F192"/>
    <mergeCell ref="G191:G192"/>
    <mergeCell ref="H191:J191"/>
    <mergeCell ref="B459:D459"/>
    <mergeCell ref="B460:D460"/>
    <mergeCell ref="B461:D461"/>
    <mergeCell ref="B421:D421"/>
    <mergeCell ref="B422:D422"/>
    <mergeCell ref="B423:D423"/>
    <mergeCell ref="B424:D424"/>
    <mergeCell ref="B425:D425"/>
    <mergeCell ref="B426:D426"/>
    <mergeCell ref="B427:D427"/>
    <mergeCell ref="B428:D428"/>
    <mergeCell ref="B198:D198"/>
    <mergeCell ref="A199:G199"/>
    <mergeCell ref="B196:D196"/>
    <mergeCell ref="B429:D429"/>
    <mergeCell ref="N931:N933"/>
    <mergeCell ref="A1148:G1148"/>
    <mergeCell ref="B1155:C1155"/>
    <mergeCell ref="B933:D933"/>
    <mergeCell ref="A1149:G1149"/>
    <mergeCell ref="A1150:G1150"/>
    <mergeCell ref="A591:A592"/>
    <mergeCell ref="B591:B592"/>
    <mergeCell ref="C591:D592"/>
    <mergeCell ref="E591:E592"/>
    <mergeCell ref="F591:F592"/>
    <mergeCell ref="G591:G592"/>
    <mergeCell ref="H591:J591"/>
    <mergeCell ref="C594:D594"/>
    <mergeCell ref="C630:D630"/>
    <mergeCell ref="C631:D631"/>
    <mergeCell ref="C632:D632"/>
    <mergeCell ref="C633:D633"/>
    <mergeCell ref="C634:D634"/>
    <mergeCell ref="C635:D635"/>
    <mergeCell ref="A1133:G1133"/>
    <mergeCell ref="A1136:G1136"/>
    <mergeCell ref="C638:D638"/>
    <mergeCell ref="B660:D660"/>
    <mergeCell ref="A1137:G1137"/>
    <mergeCell ref="C730:D730"/>
    <mergeCell ref="C731:D731"/>
    <mergeCell ref="C732:D732"/>
    <mergeCell ref="C733:D733"/>
    <mergeCell ref="C616:D616"/>
    <mergeCell ref="C640:D640"/>
    <mergeCell ref="C601:D601"/>
    <mergeCell ref="B390:D390"/>
    <mergeCell ref="B391:D391"/>
    <mergeCell ref="B392:D392"/>
    <mergeCell ref="A588:G588"/>
    <mergeCell ref="B590:J590"/>
    <mergeCell ref="B489:D489"/>
    <mergeCell ref="B513:D513"/>
    <mergeCell ref="B514:D514"/>
    <mergeCell ref="B548:D548"/>
    <mergeCell ref="B549:D549"/>
    <mergeCell ref="B550:D550"/>
    <mergeCell ref="B539:D539"/>
    <mergeCell ref="B540:D540"/>
    <mergeCell ref="B541:D541"/>
    <mergeCell ref="B546:D546"/>
    <mergeCell ref="B547:D547"/>
    <mergeCell ref="B522:D522"/>
    <mergeCell ref="B523:D523"/>
    <mergeCell ref="B524:D524"/>
    <mergeCell ref="B526:D526"/>
    <mergeCell ref="B527:D527"/>
    <mergeCell ref="B528:D528"/>
    <mergeCell ref="B529:D529"/>
    <mergeCell ref="B530:D530"/>
    <mergeCell ref="B472:D472"/>
    <mergeCell ref="B476:D476"/>
    <mergeCell ref="B457:D457"/>
    <mergeCell ref="B477:D477"/>
    <mergeCell ref="B478:D478"/>
    <mergeCell ref="B479:D479"/>
    <mergeCell ref="B480:D480"/>
    <mergeCell ref="B507:D507"/>
    <mergeCell ref="A1138:G1138"/>
    <mergeCell ref="C628:D628"/>
    <mergeCell ref="C629:D629"/>
    <mergeCell ref="C637:D637"/>
    <mergeCell ref="C624:D624"/>
    <mergeCell ref="C625:D625"/>
    <mergeCell ref="C626:D626"/>
    <mergeCell ref="C627:D627"/>
    <mergeCell ref="C617:D617"/>
    <mergeCell ref="C618:D618"/>
    <mergeCell ref="C619:D619"/>
    <mergeCell ref="C620:D620"/>
    <mergeCell ref="C621:D621"/>
    <mergeCell ref="C878:D878"/>
    <mergeCell ref="C880:D880"/>
    <mergeCell ref="C991:D991"/>
    <mergeCell ref="C992:D992"/>
    <mergeCell ref="C993:D993"/>
    <mergeCell ref="C994:D994"/>
    <mergeCell ref="C995:D995"/>
    <mergeCell ref="C996:D996"/>
    <mergeCell ref="C997:D997"/>
    <mergeCell ref="C998:D998"/>
    <mergeCell ref="C1015:D1015"/>
    <mergeCell ref="C1016:D1016"/>
    <mergeCell ref="C1089:D1089"/>
    <mergeCell ref="C1109:D1109"/>
    <mergeCell ref="C932:D932"/>
    <mergeCell ref="C965:D965"/>
    <mergeCell ref="C966:D966"/>
    <mergeCell ref="C959:D959"/>
    <mergeCell ref="C1087:D1087"/>
    <mergeCell ref="K594:L594"/>
    <mergeCell ref="K702:L702"/>
    <mergeCell ref="C920:D920"/>
    <mergeCell ref="C922:D922"/>
    <mergeCell ref="C923:D923"/>
    <mergeCell ref="C921:D921"/>
    <mergeCell ref="C845:D845"/>
    <mergeCell ref="C851:D851"/>
    <mergeCell ref="C852:D852"/>
    <mergeCell ref="C853:D853"/>
    <mergeCell ref="C854:D854"/>
    <mergeCell ref="C855:D855"/>
    <mergeCell ref="C856:D856"/>
    <mergeCell ref="C857:D857"/>
    <mergeCell ref="C858:D858"/>
    <mergeCell ref="C835:D835"/>
    <mergeCell ref="C836:D836"/>
    <mergeCell ref="C837:D837"/>
    <mergeCell ref="C838:D838"/>
    <mergeCell ref="C839:D839"/>
    <mergeCell ref="C840:D840"/>
    <mergeCell ref="B842:D842"/>
    <mergeCell ref="B636:D636"/>
    <mergeCell ref="C903:D903"/>
    <mergeCell ref="C881:D881"/>
    <mergeCell ref="C882:D882"/>
    <mergeCell ref="C695:D695"/>
    <mergeCell ref="C696:D696"/>
    <mergeCell ref="C697:D697"/>
    <mergeCell ref="C698:D698"/>
    <mergeCell ref="C699:D699"/>
    <mergeCell ref="B701:D701"/>
    <mergeCell ref="C1088:D1088"/>
    <mergeCell ref="C1068:D1068"/>
    <mergeCell ref="C967:D967"/>
    <mergeCell ref="C969:D969"/>
    <mergeCell ref="C970:D970"/>
    <mergeCell ref="C971:D971"/>
    <mergeCell ref="C972:D972"/>
    <mergeCell ref="C976:D976"/>
    <mergeCell ref="C930:D930"/>
    <mergeCell ref="C931:D931"/>
    <mergeCell ref="C1010:D1010"/>
    <mergeCell ref="C1011:D1011"/>
    <mergeCell ref="C1013:D1013"/>
    <mergeCell ref="C1014:D1014"/>
    <mergeCell ref="C988:D988"/>
    <mergeCell ref="C989:D989"/>
    <mergeCell ref="C1043:D1043"/>
    <mergeCell ref="C1044:D1044"/>
    <mergeCell ref="C1045:D1045"/>
    <mergeCell ref="C1017:D1017"/>
    <mergeCell ref="C1018:D1018"/>
    <mergeCell ref="C1019:D1019"/>
    <mergeCell ref="C1020:D1020"/>
    <mergeCell ref="C1021:D1021"/>
    <mergeCell ref="C936:D936"/>
    <mergeCell ref="C977:D977"/>
    <mergeCell ref="C978:D978"/>
    <mergeCell ref="B934:D934"/>
    <mergeCell ref="C1025:D1025"/>
    <mergeCell ref="C1031:D1031"/>
    <mergeCell ref="C1035:D1035"/>
    <mergeCell ref="C1036:D1036"/>
    <mergeCell ref="C707:D707"/>
    <mergeCell ref="C708:D708"/>
    <mergeCell ref="C883:D883"/>
    <mergeCell ref="C884:D884"/>
    <mergeCell ref="C885:D885"/>
    <mergeCell ref="B928:D928"/>
    <mergeCell ref="C940:D940"/>
    <mergeCell ref="C924:D924"/>
    <mergeCell ref="C907:D907"/>
    <mergeCell ref="C908:D908"/>
    <mergeCell ref="C909:D909"/>
    <mergeCell ref="C892:D892"/>
    <mergeCell ref="B910:D910"/>
    <mergeCell ref="C926:D926"/>
    <mergeCell ref="C1024:D1024"/>
    <mergeCell ref="C990:D990"/>
    <mergeCell ref="C709:D709"/>
    <mergeCell ref="C710:D710"/>
    <mergeCell ref="C711:D711"/>
    <mergeCell ref="C758:D758"/>
    <mergeCell ref="C759:D759"/>
    <mergeCell ref="C760:D760"/>
    <mergeCell ref="C761:D761"/>
    <mergeCell ref="C762:D762"/>
    <mergeCell ref="C763:D763"/>
    <mergeCell ref="C764:D764"/>
    <mergeCell ref="C960:D960"/>
    <mergeCell ref="C961:D961"/>
    <mergeCell ref="C962:D962"/>
    <mergeCell ref="C879:D879"/>
    <mergeCell ref="C865:D865"/>
    <mergeCell ref="C866:D866"/>
    <mergeCell ref="C1085:D1085"/>
    <mergeCell ref="C937:D937"/>
    <mergeCell ref="C938:D938"/>
    <mergeCell ref="C939:D939"/>
    <mergeCell ref="C1080:D1080"/>
    <mergeCell ref="C1056:D1056"/>
    <mergeCell ref="C1037:D1037"/>
    <mergeCell ref="C1038:D1038"/>
    <mergeCell ref="C1039:D1039"/>
    <mergeCell ref="C1022:D1022"/>
    <mergeCell ref="C1023:D1023"/>
    <mergeCell ref="C1072:D1072"/>
    <mergeCell ref="C1050:D1050"/>
    <mergeCell ref="C1051:D1051"/>
    <mergeCell ref="C1055:D1055"/>
    <mergeCell ref="C981:D981"/>
    <mergeCell ref="C982:D982"/>
    <mergeCell ref="C983:D983"/>
    <mergeCell ref="C984:D984"/>
    <mergeCell ref="C979:D979"/>
    <mergeCell ref="C980:D980"/>
    <mergeCell ref="C974:D974"/>
    <mergeCell ref="C1030:D1030"/>
    <mergeCell ref="C1026:D1026"/>
    <mergeCell ref="C1027:D1027"/>
    <mergeCell ref="C1073:D1073"/>
    <mergeCell ref="C1041:D1041"/>
    <mergeCell ref="C1042:D1042"/>
    <mergeCell ref="C1007:D1007"/>
    <mergeCell ref="C1008:D1008"/>
    <mergeCell ref="C1009:D1009"/>
    <mergeCell ref="B1012:D1012"/>
    <mergeCell ref="B525:D525"/>
    <mergeCell ref="B1164:J1164"/>
    <mergeCell ref="C830:D830"/>
    <mergeCell ref="C831:D831"/>
    <mergeCell ref="C832:D832"/>
    <mergeCell ref="C833:D833"/>
    <mergeCell ref="C834:D834"/>
    <mergeCell ref="C888:D888"/>
    <mergeCell ref="C889:D889"/>
    <mergeCell ref="C890:D890"/>
    <mergeCell ref="C891:D891"/>
    <mergeCell ref="C893:D893"/>
    <mergeCell ref="C894:D894"/>
    <mergeCell ref="C895:D895"/>
    <mergeCell ref="C896:D896"/>
    <mergeCell ref="C897:D897"/>
    <mergeCell ref="C898:D898"/>
    <mergeCell ref="C899:D899"/>
    <mergeCell ref="A1139:G1139"/>
    <mergeCell ref="C1069:D1069"/>
    <mergeCell ref="C1070:D1070"/>
    <mergeCell ref="C1071:D1071"/>
    <mergeCell ref="C1075:D1075"/>
    <mergeCell ref="C1123:D1123"/>
    <mergeCell ref="C1124:D1124"/>
    <mergeCell ref="B1074:D1074"/>
    <mergeCell ref="C1076:D1076"/>
    <mergeCell ref="C944:D944"/>
    <mergeCell ref="C1082:D1082"/>
    <mergeCell ref="C1083:D1083"/>
    <mergeCell ref="A1134:G1134"/>
    <mergeCell ref="C886:D886"/>
    <mergeCell ref="B585:D585"/>
    <mergeCell ref="B586:D586"/>
    <mergeCell ref="C602:D602"/>
    <mergeCell ref="C603:D603"/>
    <mergeCell ref="B559:D559"/>
    <mergeCell ref="B543:D543"/>
    <mergeCell ref="B544:D544"/>
    <mergeCell ref="B545:D545"/>
    <mergeCell ref="B551:D551"/>
    <mergeCell ref="B552:D552"/>
    <mergeCell ref="B553:D553"/>
    <mergeCell ref="B537:D537"/>
    <mergeCell ref="B560:D560"/>
    <mergeCell ref="B561:D561"/>
    <mergeCell ref="B562:D562"/>
    <mergeCell ref="B563:D563"/>
    <mergeCell ref="B564:D564"/>
    <mergeCell ref="B565:D565"/>
    <mergeCell ref="B566:D566"/>
    <mergeCell ref="B567:D567"/>
    <mergeCell ref="B568:D568"/>
    <mergeCell ref="B569:D569"/>
    <mergeCell ref="B570:D570"/>
    <mergeCell ref="B571:D571"/>
    <mergeCell ref="B572:D572"/>
    <mergeCell ref="B573:D573"/>
    <mergeCell ref="B574:D574"/>
    <mergeCell ref="B575:D575"/>
    <mergeCell ref="B576:D576"/>
    <mergeCell ref="B577:D577"/>
    <mergeCell ref="B578:D578"/>
    <mergeCell ref="C593:D593"/>
    <mergeCell ref="C704:D704"/>
    <mergeCell ref="C705:D705"/>
    <mergeCell ref="C706:D706"/>
    <mergeCell ref="C703:D703"/>
    <mergeCell ref="C678:D678"/>
    <mergeCell ref="C679:D679"/>
    <mergeCell ref="C680:D680"/>
    <mergeCell ref="C681:D681"/>
    <mergeCell ref="C682:D682"/>
    <mergeCell ref="C683:D683"/>
    <mergeCell ref="C684:D684"/>
    <mergeCell ref="C690:D690"/>
    <mergeCell ref="C693:D693"/>
    <mergeCell ref="C694:D694"/>
    <mergeCell ref="C689:D689"/>
    <mergeCell ref="C677:D677"/>
    <mergeCell ref="B393:D393"/>
    <mergeCell ref="B394:D394"/>
    <mergeCell ref="B395:D395"/>
    <mergeCell ref="B396:D396"/>
    <mergeCell ref="B397:D397"/>
    <mergeCell ref="B398:D398"/>
    <mergeCell ref="B404:D404"/>
    <mergeCell ref="B405:D405"/>
    <mergeCell ref="B406:D406"/>
    <mergeCell ref="B407:D407"/>
    <mergeCell ref="C639:D639"/>
    <mergeCell ref="B587:D587"/>
    <mergeCell ref="B538:D538"/>
    <mergeCell ref="B542:D542"/>
    <mergeCell ref="B462:D462"/>
    <mergeCell ref="B473:D473"/>
    <mergeCell ref="B448:D448"/>
    <mergeCell ref="B449:D449"/>
    <mergeCell ref="B450:D450"/>
    <mergeCell ref="B451:D451"/>
    <mergeCell ref="B579:D579"/>
    <mergeCell ref="B580:D580"/>
    <mergeCell ref="B581:D581"/>
    <mergeCell ref="B582:D582"/>
    <mergeCell ref="B583:D583"/>
    <mergeCell ref="B584:D584"/>
    <mergeCell ref="C702:D702"/>
    <mergeCell ref="C661:D661"/>
    <mergeCell ref="C662:D662"/>
    <mergeCell ref="C663:D663"/>
    <mergeCell ref="C664:D664"/>
    <mergeCell ref="C665:D665"/>
    <mergeCell ref="C666:D666"/>
    <mergeCell ref="C667:D667"/>
    <mergeCell ref="C668:D668"/>
    <mergeCell ref="C669:D669"/>
    <mergeCell ref="B474:D474"/>
    <mergeCell ref="B484:D484"/>
    <mergeCell ref="B485:D485"/>
    <mergeCell ref="B486:D486"/>
    <mergeCell ref="B487:D487"/>
    <mergeCell ref="B488:D488"/>
    <mergeCell ref="B554:D554"/>
    <mergeCell ref="B555:D555"/>
    <mergeCell ref="C615:D615"/>
    <mergeCell ref="B556:D556"/>
    <mergeCell ref="B557:D557"/>
    <mergeCell ref="B558:D558"/>
    <mergeCell ref="C745:D745"/>
    <mergeCell ref="C746:D746"/>
    <mergeCell ref="C744:D744"/>
    <mergeCell ref="C747:D747"/>
    <mergeCell ref="C728:D728"/>
    <mergeCell ref="C729:D729"/>
    <mergeCell ref="C725:D725"/>
    <mergeCell ref="C726:D726"/>
    <mergeCell ref="C727:D727"/>
    <mergeCell ref="C757:D757"/>
    <mergeCell ref="C765:D765"/>
    <mergeCell ref="B439:D439"/>
    <mergeCell ref="B440:D440"/>
    <mergeCell ref="B441:D441"/>
    <mergeCell ref="B442:D442"/>
    <mergeCell ref="B443:D443"/>
    <mergeCell ref="B444:D444"/>
    <mergeCell ref="B469:D469"/>
    <mergeCell ref="B463:D463"/>
    <mergeCell ref="B464:D464"/>
    <mergeCell ref="B465:D465"/>
    <mergeCell ref="B466:D466"/>
    <mergeCell ref="B467:D467"/>
    <mergeCell ref="B468:D468"/>
    <mergeCell ref="B482:D482"/>
    <mergeCell ref="B483:D483"/>
    <mergeCell ref="B470:D470"/>
    <mergeCell ref="B475:D475"/>
    <mergeCell ref="B445:D445"/>
    <mergeCell ref="B446:D446"/>
    <mergeCell ref="C700:D700"/>
    <mergeCell ref="B447:D447"/>
    <mergeCell ref="C736:D736"/>
    <mergeCell ref="C737:D737"/>
    <mergeCell ref="C738:D738"/>
    <mergeCell ref="B749:D749"/>
    <mergeCell ref="C814:D814"/>
    <mergeCell ref="C815:D815"/>
    <mergeCell ref="C816:D816"/>
    <mergeCell ref="C715:D715"/>
    <mergeCell ref="C750:D750"/>
    <mergeCell ref="B783:D783"/>
    <mergeCell ref="C751:D751"/>
    <mergeCell ref="C777:D777"/>
    <mergeCell ref="C778:D778"/>
    <mergeCell ref="C779:D779"/>
    <mergeCell ref="C780:D780"/>
    <mergeCell ref="C781:D781"/>
    <mergeCell ref="C782:D782"/>
    <mergeCell ref="C752:D752"/>
    <mergeCell ref="C753:D753"/>
    <mergeCell ref="C754:D754"/>
    <mergeCell ref="C755:D755"/>
    <mergeCell ref="C756:D756"/>
    <mergeCell ref="C716:D716"/>
    <mergeCell ref="C717:D717"/>
    <mergeCell ref="C718:D718"/>
    <mergeCell ref="C719:D719"/>
    <mergeCell ref="C720:D720"/>
    <mergeCell ref="C721:D721"/>
    <mergeCell ref="C722:D722"/>
    <mergeCell ref="C723:D723"/>
    <mergeCell ref="C724:D724"/>
    <mergeCell ref="C748:D748"/>
    <mergeCell ref="C768:D768"/>
    <mergeCell ref="C769:D769"/>
    <mergeCell ref="C770:D770"/>
    <mergeCell ref="C771:D771"/>
    <mergeCell ref="C772:D772"/>
    <mergeCell ref="C773:D773"/>
    <mergeCell ref="C810:D810"/>
    <mergeCell ref="C811:D811"/>
    <mergeCell ref="C812:D812"/>
    <mergeCell ref="C817:D817"/>
    <mergeCell ref="C818:D818"/>
    <mergeCell ref="C819:D819"/>
    <mergeCell ref="C820:D820"/>
    <mergeCell ref="C821:D821"/>
    <mergeCell ref="C973:D973"/>
    <mergeCell ref="C901:D901"/>
    <mergeCell ref="C828:D828"/>
    <mergeCell ref="C829:D829"/>
    <mergeCell ref="B860:D860"/>
    <mergeCell ref="B861:D861"/>
    <mergeCell ref="C900:D900"/>
    <mergeCell ref="C867:D867"/>
    <mergeCell ref="C868:D868"/>
    <mergeCell ref="C869:D869"/>
    <mergeCell ref="C870:D870"/>
    <mergeCell ref="C871:D871"/>
    <mergeCell ref="C872:D872"/>
    <mergeCell ref="C774:D774"/>
    <mergeCell ref="C775:D775"/>
    <mergeCell ref="C776:D776"/>
    <mergeCell ref="B813:D813"/>
    <mergeCell ref="C785:D785"/>
    <mergeCell ref="C985:D985"/>
    <mergeCell ref="C986:D986"/>
    <mergeCell ref="C1001:D1001"/>
    <mergeCell ref="C987:D987"/>
    <mergeCell ref="C1028:D1028"/>
    <mergeCell ref="C1029:D1029"/>
    <mergeCell ref="C804:D804"/>
    <mergeCell ref="C805:D805"/>
    <mergeCell ref="C806:D806"/>
    <mergeCell ref="C807:D807"/>
    <mergeCell ref="C808:D808"/>
    <mergeCell ref="C809:D809"/>
    <mergeCell ref="C904:D904"/>
    <mergeCell ref="C905:D905"/>
    <mergeCell ref="C906:D906"/>
    <mergeCell ref="C927:D927"/>
    <mergeCell ref="C929:D929"/>
    <mergeCell ref="C1000:D1000"/>
    <mergeCell ref="C1002:D1002"/>
    <mergeCell ref="C1003:D1003"/>
    <mergeCell ref="C1004:D1004"/>
    <mergeCell ref="C1005:D1005"/>
    <mergeCell ref="C1006:D1006"/>
    <mergeCell ref="C963:D963"/>
    <mergeCell ref="C964:D964"/>
    <mergeCell ref="C945:D945"/>
    <mergeCell ref="C942:D942"/>
    <mergeCell ref="C843:D843"/>
    <mergeCell ref="C844:D844"/>
    <mergeCell ref="C862:D862"/>
    <mergeCell ref="C863:D863"/>
    <mergeCell ref="C935:D935"/>
    <mergeCell ref="D1159:F1159"/>
    <mergeCell ref="C1052:D1052"/>
    <mergeCell ref="C1067:D1067"/>
    <mergeCell ref="C1062:D1062"/>
    <mergeCell ref="C1063:D1063"/>
    <mergeCell ref="C1064:D1064"/>
    <mergeCell ref="C1065:D1065"/>
    <mergeCell ref="C1066:D1066"/>
    <mergeCell ref="C1046:D1046"/>
    <mergeCell ref="C1047:D1047"/>
    <mergeCell ref="C1048:D1048"/>
    <mergeCell ref="C1058:D1058"/>
    <mergeCell ref="C1059:D1059"/>
    <mergeCell ref="C1060:D1060"/>
    <mergeCell ref="C1061:D1061"/>
    <mergeCell ref="C1049:D1049"/>
    <mergeCell ref="C1092:D1092"/>
    <mergeCell ref="C1093:D1093"/>
    <mergeCell ref="C1094:D1094"/>
    <mergeCell ref="B1154:C1154"/>
    <mergeCell ref="E1155:F1155"/>
    <mergeCell ref="C1125:D1125"/>
    <mergeCell ref="C1126:D1126"/>
    <mergeCell ref="C1127:D1127"/>
    <mergeCell ref="C1128:D1128"/>
    <mergeCell ref="C1129:D1129"/>
    <mergeCell ref="A1140:G1140"/>
    <mergeCell ref="A1141:G1141"/>
    <mergeCell ref="C1107:D1107"/>
    <mergeCell ref="C1108:D1108"/>
    <mergeCell ref="E1152:F1152"/>
    <mergeCell ref="A1135:G1135"/>
    <mergeCell ref="C1095:D1095"/>
    <mergeCell ref="C1096:D1096"/>
    <mergeCell ref="C1084:D1084"/>
    <mergeCell ref="C1099:D1099"/>
    <mergeCell ref="A1143:G1143"/>
    <mergeCell ref="B1158:J1158"/>
    <mergeCell ref="C1077:D1077"/>
    <mergeCell ref="C1078:D1078"/>
    <mergeCell ref="C1079:D1079"/>
    <mergeCell ref="C1100:D1100"/>
    <mergeCell ref="C1086:D1086"/>
    <mergeCell ref="D1160:F1160"/>
    <mergeCell ref="C1119:D1119"/>
    <mergeCell ref="C1121:D1121"/>
    <mergeCell ref="C1122:D1122"/>
    <mergeCell ref="B1101:D1101"/>
    <mergeCell ref="B1120:D1120"/>
    <mergeCell ref="C1130:D1130"/>
    <mergeCell ref="C1131:D1131"/>
    <mergeCell ref="B1132:D1132"/>
    <mergeCell ref="C1110:D1110"/>
    <mergeCell ref="C1111:D1111"/>
    <mergeCell ref="C1112:D1112"/>
    <mergeCell ref="C1113:D1113"/>
    <mergeCell ref="C1114:D1114"/>
    <mergeCell ref="C1115:D1115"/>
    <mergeCell ref="C1116:D1116"/>
    <mergeCell ref="C1117:D1117"/>
    <mergeCell ref="C1118:D1118"/>
    <mergeCell ref="C1102:D1102"/>
    <mergeCell ref="C1097:D1097"/>
    <mergeCell ref="C1090:D1090"/>
    <mergeCell ref="C642:D642"/>
    <mergeCell ref="C650:D650"/>
    <mergeCell ref="C651:D651"/>
    <mergeCell ref="C652:D652"/>
    <mergeCell ref="C685:D685"/>
    <mergeCell ref="C686:D686"/>
    <mergeCell ref="C687:D687"/>
    <mergeCell ref="C688:D688"/>
    <mergeCell ref="C803:D803"/>
    <mergeCell ref="C600:D600"/>
    <mergeCell ref="C595:D595"/>
    <mergeCell ref="C653:D653"/>
    <mergeCell ref="C654:D654"/>
    <mergeCell ref="C596:D596"/>
    <mergeCell ref="C657:D657"/>
    <mergeCell ref="C658:D658"/>
    <mergeCell ref="C659:D659"/>
    <mergeCell ref="C712:D712"/>
    <mergeCell ref="C713:D713"/>
    <mergeCell ref="C739:D739"/>
    <mergeCell ref="C740:D740"/>
    <mergeCell ref="C741:D741"/>
    <mergeCell ref="C742:D742"/>
    <mergeCell ref="C784:D784"/>
    <mergeCell ref="C766:D766"/>
    <mergeCell ref="C767:D767"/>
    <mergeCell ref="C786:D786"/>
    <mergeCell ref="C787:D787"/>
    <mergeCell ref="C788:D788"/>
    <mergeCell ref="C789:D789"/>
    <mergeCell ref="C790:D790"/>
    <mergeCell ref="C791:D791"/>
    <mergeCell ref="C1091:D1091"/>
    <mergeCell ref="C1053:D1053"/>
    <mergeCell ref="C1054:D1054"/>
    <mergeCell ref="C1040:D1040"/>
    <mergeCell ref="C597:D597"/>
    <mergeCell ref="C598:D598"/>
    <mergeCell ref="C599:D599"/>
    <mergeCell ref="C622:D622"/>
    <mergeCell ref="C623:D623"/>
    <mergeCell ref="C691:D691"/>
    <mergeCell ref="C692:D692"/>
    <mergeCell ref="C643:D643"/>
    <mergeCell ref="C644:D644"/>
    <mergeCell ref="C645:D645"/>
    <mergeCell ref="C646:D646"/>
    <mergeCell ref="C647:D647"/>
    <mergeCell ref="C648:D648"/>
    <mergeCell ref="C649:D649"/>
    <mergeCell ref="C670:D670"/>
    <mergeCell ref="C671:D671"/>
    <mergeCell ref="C672:D672"/>
    <mergeCell ref="C673:D673"/>
    <mergeCell ref="C674:D674"/>
    <mergeCell ref="C675:D675"/>
    <mergeCell ref="C676:D676"/>
    <mergeCell ref="C1032:D1032"/>
    <mergeCell ref="C743:D743"/>
    <mergeCell ref="C714:D714"/>
    <mergeCell ref="C734:D734"/>
    <mergeCell ref="C735:D735"/>
    <mergeCell ref="C975:D975"/>
    <mergeCell ref="B968:D968"/>
    <mergeCell ref="C1033:D1033"/>
    <mergeCell ref="C1034:D1034"/>
    <mergeCell ref="C1057:D1057"/>
    <mergeCell ref="C999:D999"/>
    <mergeCell ref="C614:D614"/>
    <mergeCell ref="C604:D604"/>
    <mergeCell ref="C605:D605"/>
    <mergeCell ref="C606:D606"/>
    <mergeCell ref="C607:D607"/>
    <mergeCell ref="C608:D608"/>
    <mergeCell ref="C792:D792"/>
    <mergeCell ref="C793:D793"/>
    <mergeCell ref="C794:D794"/>
    <mergeCell ref="C795:D795"/>
    <mergeCell ref="C796:D796"/>
    <mergeCell ref="C797:D797"/>
    <mergeCell ref="C798:D798"/>
    <mergeCell ref="C799:D799"/>
    <mergeCell ref="C800:D800"/>
    <mergeCell ref="C801:D801"/>
    <mergeCell ref="C802:D802"/>
    <mergeCell ref="C655:D655"/>
    <mergeCell ref="C656:D656"/>
    <mergeCell ref="C952:D952"/>
    <mergeCell ref="C887:D887"/>
    <mergeCell ref="C941:D941"/>
    <mergeCell ref="C609:D609"/>
    <mergeCell ref="C610:D610"/>
    <mergeCell ref="C611:D611"/>
    <mergeCell ref="C612:D612"/>
    <mergeCell ref="C613:D613"/>
    <mergeCell ref="C641:D641"/>
    <mergeCell ref="C925:D925"/>
    <mergeCell ref="C864:D864"/>
    <mergeCell ref="C953:D953"/>
    <mergeCell ref="C954:D954"/>
    <mergeCell ref="C955:D955"/>
    <mergeCell ref="C956:D956"/>
    <mergeCell ref="C957:D957"/>
    <mergeCell ref="C958:D958"/>
    <mergeCell ref="C943:D943"/>
    <mergeCell ref="C873:D873"/>
    <mergeCell ref="C874:D874"/>
    <mergeCell ref="C875:D875"/>
    <mergeCell ref="C876:D876"/>
    <mergeCell ref="C877:D877"/>
    <mergeCell ref="C946:D946"/>
    <mergeCell ref="C947:D947"/>
    <mergeCell ref="C948:D948"/>
    <mergeCell ref="C949:D949"/>
    <mergeCell ref="C950:D950"/>
    <mergeCell ref="C951:D951"/>
    <mergeCell ref="C1081:D1081"/>
    <mergeCell ref="C902:D902"/>
    <mergeCell ref="A1144:G1144"/>
    <mergeCell ref="A1145:G1145"/>
    <mergeCell ref="A1147:G1147"/>
    <mergeCell ref="C822:D822"/>
    <mergeCell ref="C823:D823"/>
    <mergeCell ref="C824:D824"/>
    <mergeCell ref="C825:D825"/>
    <mergeCell ref="C826:D826"/>
    <mergeCell ref="C827:D827"/>
    <mergeCell ref="C841:D841"/>
    <mergeCell ref="C846:D846"/>
    <mergeCell ref="C847:D847"/>
    <mergeCell ref="C848:D848"/>
    <mergeCell ref="C849:D849"/>
    <mergeCell ref="C850:D850"/>
    <mergeCell ref="C911:D911"/>
    <mergeCell ref="C912:D912"/>
    <mergeCell ref="B919:D919"/>
    <mergeCell ref="C913:D913"/>
    <mergeCell ref="C914:D914"/>
    <mergeCell ref="C915:D915"/>
    <mergeCell ref="C916:D916"/>
    <mergeCell ref="C917:D917"/>
    <mergeCell ref="C918:D918"/>
    <mergeCell ref="C1106:D1106"/>
    <mergeCell ref="C1103:D1103"/>
    <mergeCell ref="C1104:D1104"/>
    <mergeCell ref="C1105:D1105"/>
    <mergeCell ref="A1142:G1142"/>
    <mergeCell ref="C1098:D1098"/>
  </mergeCells>
  <pageMargins left="0.35433070866141736" right="0.19685039370078741" top="0.43307086614173229" bottom="0.31496062992125984" header="0.31496062992125984" footer="0.19685039370078741"/>
  <pageSetup paperSize="9" scale="62" fitToHeight="9" orientation="portrait" r:id="rId1"/>
  <rowBreaks count="3" manualBreakCount="3">
    <brk id="179" max="9" man="1"/>
    <brk id="188" max="9" man="1"/>
    <brk id="368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33FF"/>
    <pageSetUpPr fitToPage="1"/>
  </sheetPr>
  <dimension ref="A1:M399"/>
  <sheetViews>
    <sheetView view="pageBreakPreview" topLeftCell="A352" zoomScale="90" zoomScaleSheetLayoutView="90" workbookViewId="0">
      <selection activeCell="A63" sqref="A63:G63"/>
    </sheetView>
  </sheetViews>
  <sheetFormatPr defaultColWidth="8.88671875" defaultRowHeight="14.4"/>
  <cols>
    <col min="1" max="1" width="4.5546875" style="48" customWidth="1"/>
    <col min="2" max="2" width="8.88671875" style="48"/>
    <col min="3" max="3" width="18.6640625" style="48" customWidth="1"/>
    <col min="4" max="4" width="23.5546875" style="48" customWidth="1"/>
    <col min="5" max="5" width="12.109375" style="48" customWidth="1"/>
    <col min="6" max="6" width="15.6640625" style="48" customWidth="1"/>
    <col min="7" max="7" width="15.109375" style="48" customWidth="1"/>
    <col min="8" max="8" width="17.88671875" style="48" customWidth="1"/>
    <col min="9" max="9" width="17.109375" style="48" customWidth="1"/>
    <col min="10" max="10" width="16" style="48" customWidth="1"/>
    <col min="11" max="11" width="15.88671875" style="48" customWidth="1"/>
    <col min="12" max="12" width="16" style="48" customWidth="1"/>
    <col min="13" max="13" width="14" style="48" customWidth="1"/>
    <col min="14" max="16384" width="8.88671875" style="48"/>
  </cols>
  <sheetData>
    <row r="1" spans="1:10">
      <c r="A1" s="117"/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9.2" customHeight="1">
      <c r="A2" s="117"/>
      <c r="B2" s="117"/>
      <c r="C2" s="1788" t="s">
        <v>165</v>
      </c>
      <c r="D2" s="1788"/>
      <c r="E2" s="1788"/>
      <c r="F2" s="1788"/>
      <c r="G2" s="1788"/>
      <c r="H2" s="1788"/>
      <c r="I2" s="1788"/>
      <c r="J2" s="2259">
        <v>6</v>
      </c>
    </row>
    <row r="3" spans="1:10" ht="19.2" customHeight="1">
      <c r="A3" s="118"/>
      <c r="B3" s="118"/>
      <c r="C3" s="119"/>
      <c r="D3" s="119"/>
      <c r="E3" s="420" t="s">
        <v>166</v>
      </c>
      <c r="F3" s="420" t="str">
        <f>'КФО 4'!F3</f>
        <v>20 24</v>
      </c>
      <c r="G3" s="120" t="s">
        <v>167</v>
      </c>
      <c r="H3" s="119"/>
      <c r="I3" s="119"/>
      <c r="J3" s="2260"/>
    </row>
    <row r="4" spans="1:10" ht="19.2" customHeight="1">
      <c r="A4" s="118"/>
      <c r="B4" s="118"/>
      <c r="C4" s="119"/>
      <c r="D4" s="1788" t="str">
        <f>'КФО 4'!D4:H4</f>
        <v>и  плановый период   2025  -  2026 г.г.</v>
      </c>
      <c r="E4" s="1788"/>
      <c r="F4" s="1788"/>
      <c r="G4" s="1788"/>
      <c r="H4" s="1788"/>
      <c r="I4" s="119"/>
      <c r="J4" s="117"/>
    </row>
    <row r="5" spans="1:10" ht="18" customHeight="1">
      <c r="A5" s="118"/>
      <c r="B5" s="1792" t="s">
        <v>454</v>
      </c>
      <c r="C5" s="1792"/>
      <c r="D5" s="1792"/>
      <c r="E5" s="1792"/>
      <c r="F5" s="1792"/>
      <c r="G5" s="1792"/>
      <c r="H5" s="1792"/>
      <c r="I5" s="1792"/>
      <c r="J5" s="1792"/>
    </row>
    <row r="6" spans="1:10" ht="1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</row>
    <row r="7" spans="1:10" ht="21.9" customHeight="1">
      <c r="A7" s="118"/>
      <c r="B7" s="118"/>
      <c r="C7" s="1795">
        <f>'КФО 4'!B7:I7</f>
        <v>0</v>
      </c>
      <c r="D7" s="1795"/>
      <c r="E7" s="1795"/>
      <c r="F7" s="1795"/>
      <c r="G7" s="1795"/>
      <c r="H7" s="1795"/>
      <c r="I7" s="1795"/>
      <c r="J7" s="118"/>
    </row>
    <row r="8" spans="1:10" ht="15.6">
      <c r="A8" s="118"/>
      <c r="B8" s="118"/>
      <c r="C8" s="2261" t="s">
        <v>169</v>
      </c>
      <c r="D8" s="2261"/>
      <c r="E8" s="2261"/>
      <c r="F8" s="2261"/>
      <c r="G8" s="2261"/>
      <c r="H8" s="2261"/>
      <c r="I8" s="2261"/>
      <c r="J8" s="118"/>
    </row>
    <row r="9" spans="1:10" ht="16.05" customHeight="1">
      <c r="A9" s="118"/>
      <c r="B9" s="118"/>
      <c r="C9" s="136"/>
      <c r="D9" s="136"/>
      <c r="E9" s="136"/>
      <c r="F9" s="136"/>
      <c r="G9" s="136"/>
      <c r="H9" s="136"/>
      <c r="I9" s="136"/>
      <c r="J9" s="118"/>
    </row>
    <row r="10" spans="1:10" ht="21.9" customHeight="1">
      <c r="A10" s="118"/>
      <c r="B10" s="118"/>
      <c r="C10" s="121" t="s">
        <v>170</v>
      </c>
      <c r="D10" s="50"/>
      <c r="E10" s="51"/>
      <c r="F10" s="52"/>
      <c r="G10" s="53" t="s">
        <v>437</v>
      </c>
      <c r="H10" s="134" t="s">
        <v>171</v>
      </c>
      <c r="I10" s="50"/>
      <c r="J10" s="49"/>
    </row>
    <row r="11" spans="1:10" ht="15" customHeight="1">
      <c r="A11" s="118"/>
      <c r="B11" s="118"/>
      <c r="C11" s="118"/>
      <c r="D11" s="118"/>
      <c r="E11" s="122" t="s">
        <v>196</v>
      </c>
      <c r="F11" s="122" t="s">
        <v>197</v>
      </c>
      <c r="G11" s="122" t="s">
        <v>198</v>
      </c>
      <c r="H11" s="118"/>
      <c r="I11" s="118"/>
      <c r="J11" s="118"/>
    </row>
    <row r="12" spans="1:10" ht="21.9" customHeight="1">
      <c r="A12" s="2066" t="s">
        <v>99</v>
      </c>
      <c r="B12" s="2066"/>
      <c r="C12" s="2066"/>
      <c r="D12" s="2066"/>
      <c r="E12" s="2066"/>
      <c r="F12" s="2066"/>
      <c r="G12" s="2066"/>
      <c r="H12" s="2066"/>
      <c r="I12" s="2066"/>
      <c r="J12" s="2066"/>
    </row>
    <row r="13" spans="1:10" ht="21.9" customHeight="1">
      <c r="A13" s="1801" t="s">
        <v>0</v>
      </c>
      <c r="B13" s="1801"/>
      <c r="C13" s="1801" t="s">
        <v>77</v>
      </c>
      <c r="D13" s="1801"/>
      <c r="E13" s="1801"/>
      <c r="F13" s="1801"/>
      <c r="G13" s="1801"/>
      <c r="H13" s="1801" t="s">
        <v>104</v>
      </c>
      <c r="I13" s="1801"/>
      <c r="J13" s="1801"/>
    </row>
    <row r="14" spans="1:10" ht="21.9" customHeight="1">
      <c r="A14" s="1801"/>
      <c r="B14" s="1801"/>
      <c r="C14" s="1801"/>
      <c r="D14" s="1801"/>
      <c r="E14" s="1801"/>
      <c r="F14" s="1801"/>
      <c r="G14" s="1801"/>
      <c r="H14" s="115">
        <f>'КФО 4'!H14</f>
        <v>2024</v>
      </c>
      <c r="I14" s="115">
        <f>'КФО 4'!I14</f>
        <v>2025</v>
      </c>
      <c r="J14" s="115">
        <f>'КФО 4'!J14</f>
        <v>2026</v>
      </c>
    </row>
    <row r="15" spans="1:10" ht="21" customHeight="1">
      <c r="A15" s="2064">
        <v>211</v>
      </c>
      <c r="B15" s="2064"/>
      <c r="C15" s="2067" t="s">
        <v>100</v>
      </c>
      <c r="D15" s="2068"/>
      <c r="E15" s="2068"/>
      <c r="F15" s="2068"/>
      <c r="G15" s="2069"/>
      <c r="H15" s="56"/>
      <c r="I15" s="56"/>
      <c r="J15" s="56"/>
    </row>
    <row r="16" spans="1:10" ht="21.9" customHeight="1">
      <c r="A16" s="1770" t="s">
        <v>1</v>
      </c>
      <c r="B16" s="1771"/>
      <c r="C16" s="1771"/>
      <c r="D16" s="1771"/>
      <c r="E16" s="1771"/>
      <c r="F16" s="1771"/>
      <c r="G16" s="1772"/>
      <c r="H16" s="38">
        <f>H15</f>
        <v>0</v>
      </c>
      <c r="I16" s="38">
        <f t="shared" ref="I16:J16" si="0">I15</f>
        <v>0</v>
      </c>
      <c r="J16" s="38">
        <f t="shared" si="0"/>
        <v>0</v>
      </c>
    </row>
    <row r="17" spans="1:13" ht="19.5" customHeight="1">
      <c r="B17" s="57" t="s">
        <v>79</v>
      </c>
      <c r="C17" s="57"/>
      <c r="D17" s="57"/>
    </row>
    <row r="18" spans="1:13">
      <c r="A18" s="2065" t="s">
        <v>2</v>
      </c>
      <c r="B18" s="2065"/>
      <c r="C18" s="2065"/>
      <c r="D18" s="2065"/>
      <c r="E18" s="2065"/>
      <c r="F18" s="2065"/>
      <c r="G18" s="2065"/>
      <c r="H18" s="2065"/>
      <c r="I18" s="2065"/>
      <c r="J18" s="2065"/>
    </row>
    <row r="19" spans="1:13" ht="23.25" customHeight="1">
      <c r="A19" s="2065"/>
      <c r="B19" s="2065"/>
      <c r="C19" s="2065"/>
      <c r="D19" s="2065"/>
      <c r="E19" s="2065"/>
      <c r="F19" s="2065"/>
      <c r="G19" s="2065"/>
      <c r="H19" s="2065"/>
      <c r="I19" s="2065"/>
      <c r="J19" s="2065"/>
    </row>
    <row r="20" spans="1:13" ht="21.9" customHeight="1">
      <c r="A20" s="1801" t="s">
        <v>0</v>
      </c>
      <c r="B20" s="1801"/>
      <c r="C20" s="1801" t="s">
        <v>77</v>
      </c>
      <c r="D20" s="1801"/>
      <c r="E20" s="1801"/>
      <c r="F20" s="1801"/>
      <c r="G20" s="1801"/>
      <c r="H20" s="1801" t="s">
        <v>104</v>
      </c>
      <c r="I20" s="1801"/>
      <c r="J20" s="1801"/>
    </row>
    <row r="21" spans="1:13" ht="21.9" customHeight="1">
      <c r="A21" s="1801"/>
      <c r="B21" s="1801"/>
      <c r="C21" s="1801"/>
      <c r="D21" s="1801"/>
      <c r="E21" s="1801"/>
      <c r="F21" s="1801"/>
      <c r="G21" s="1801"/>
      <c r="H21" s="55">
        <f>H14</f>
        <v>2024</v>
      </c>
      <c r="I21" s="55">
        <f>I14</f>
        <v>2025</v>
      </c>
      <c r="J21" s="55">
        <f>J14</f>
        <v>2026</v>
      </c>
    </row>
    <row r="22" spans="1:13" ht="21" customHeight="1">
      <c r="A22" s="2064">
        <v>213</v>
      </c>
      <c r="B22" s="2064"/>
      <c r="C22" s="2067" t="s">
        <v>101</v>
      </c>
      <c r="D22" s="2068"/>
      <c r="E22" s="2068"/>
      <c r="F22" s="2068"/>
      <c r="G22" s="2069"/>
      <c r="H22" s="56"/>
      <c r="I22" s="56"/>
      <c r="J22" s="56"/>
      <c r="K22" s="58">
        <f>H15*30.2%</f>
        <v>0</v>
      </c>
      <c r="L22" s="58">
        <f>I15*30.2%</f>
        <v>0</v>
      </c>
      <c r="M22" s="58">
        <f>J15*30.2%</f>
        <v>0</v>
      </c>
    </row>
    <row r="23" spans="1:13" ht="21.9" customHeight="1">
      <c r="A23" s="1770" t="s">
        <v>3</v>
      </c>
      <c r="B23" s="1771"/>
      <c r="C23" s="1771"/>
      <c r="D23" s="1771"/>
      <c r="E23" s="1771"/>
      <c r="F23" s="1771"/>
      <c r="G23" s="1772"/>
      <c r="H23" s="38">
        <f>H22</f>
        <v>0</v>
      </c>
      <c r="I23" s="38">
        <f t="shared" ref="I23:J23" si="1">I22</f>
        <v>0</v>
      </c>
      <c r="J23" s="38">
        <f t="shared" si="1"/>
        <v>0</v>
      </c>
    </row>
    <row r="25" spans="1:13" ht="21.9" customHeight="1">
      <c r="A25" s="2070" t="s">
        <v>4</v>
      </c>
      <c r="B25" s="2070"/>
      <c r="C25" s="2070"/>
      <c r="D25" s="2070"/>
      <c r="E25" s="2070"/>
      <c r="F25" s="2070"/>
      <c r="G25" s="2070"/>
      <c r="H25" s="2070"/>
      <c r="I25" s="2070"/>
      <c r="J25" s="2070"/>
    </row>
    <row r="26" spans="1:13" ht="26.1" customHeight="1">
      <c r="A26" s="1797" t="s">
        <v>106</v>
      </c>
      <c r="B26" s="1797" t="s">
        <v>0</v>
      </c>
      <c r="C26" s="1797" t="s">
        <v>105</v>
      </c>
      <c r="D26" s="1797" t="s">
        <v>77</v>
      </c>
      <c r="E26" s="1799" t="s">
        <v>49</v>
      </c>
      <c r="F26" s="1799" t="s">
        <v>87</v>
      </c>
      <c r="G26" s="1800" t="s">
        <v>110</v>
      </c>
      <c r="H26" s="1801" t="s">
        <v>104</v>
      </c>
      <c r="I26" s="1801"/>
      <c r="J26" s="1801"/>
    </row>
    <row r="27" spans="1:13" ht="50.25" customHeight="1">
      <c r="A27" s="1798"/>
      <c r="B27" s="1798"/>
      <c r="C27" s="1798"/>
      <c r="D27" s="1798"/>
      <c r="E27" s="1799"/>
      <c r="F27" s="1799"/>
      <c r="G27" s="1800"/>
      <c r="H27" s="55">
        <f>H14</f>
        <v>2024</v>
      </c>
      <c r="I27" s="55">
        <f t="shared" ref="I27:J27" si="2">I14</f>
        <v>2025</v>
      </c>
      <c r="J27" s="55">
        <f t="shared" si="2"/>
        <v>2026</v>
      </c>
    </row>
    <row r="28" spans="1:13" ht="37.200000000000003" hidden="1" customHeight="1">
      <c r="A28" s="1957">
        <v>1</v>
      </c>
      <c r="B28" s="1805">
        <v>212</v>
      </c>
      <c r="C28" s="1957" t="s">
        <v>5</v>
      </c>
      <c r="D28" s="361" t="s">
        <v>6</v>
      </c>
      <c r="E28" s="424"/>
      <c r="F28" s="424"/>
      <c r="G28" s="425"/>
      <c r="H28" s="88"/>
      <c r="I28" s="88"/>
      <c r="J28" s="88"/>
    </row>
    <row r="29" spans="1:13" ht="49.05" hidden="1" customHeight="1">
      <c r="A29" s="1958"/>
      <c r="B29" s="1806"/>
      <c r="C29" s="1969"/>
      <c r="D29" s="362" t="s">
        <v>7</v>
      </c>
      <c r="E29" s="424"/>
      <c r="F29" s="424"/>
      <c r="G29" s="425"/>
      <c r="H29" s="88"/>
      <c r="I29" s="88"/>
      <c r="J29" s="88"/>
    </row>
    <row r="30" spans="1:13" ht="22.2" customHeight="1">
      <c r="A30" s="358"/>
      <c r="B30" s="1811" t="s">
        <v>276</v>
      </c>
      <c r="C30" s="1811"/>
      <c r="D30" s="1811"/>
      <c r="E30" s="359"/>
      <c r="F30" s="359"/>
      <c r="G30" s="360"/>
      <c r="H30" s="265">
        <f>SUM(H28:H29)</f>
        <v>0</v>
      </c>
      <c r="I30" s="265">
        <f t="shared" ref="I30:J30" si="3">SUM(I28:I29)</f>
        <v>0</v>
      </c>
      <c r="J30" s="265">
        <f t="shared" si="3"/>
        <v>0</v>
      </c>
    </row>
    <row r="31" spans="1:13" ht="49.05" customHeight="1">
      <c r="A31" s="1970">
        <v>2</v>
      </c>
      <c r="B31" s="1805">
        <v>222</v>
      </c>
      <c r="C31" s="1957" t="s">
        <v>8</v>
      </c>
      <c r="D31" s="361" t="s">
        <v>9</v>
      </c>
      <c r="E31" s="354"/>
      <c r="F31" s="354"/>
      <c r="G31" s="355"/>
      <c r="H31" s="356"/>
      <c r="I31" s="356"/>
      <c r="J31" s="356"/>
    </row>
    <row r="32" spans="1:13" ht="18" hidden="1" customHeight="1">
      <c r="A32" s="1971"/>
      <c r="B32" s="1806"/>
      <c r="C32" s="1969"/>
      <c r="D32" s="59"/>
      <c r="E32" s="354"/>
      <c r="F32" s="354"/>
      <c r="G32" s="355"/>
      <c r="H32" s="356"/>
      <c r="I32" s="356"/>
      <c r="J32" s="356"/>
    </row>
    <row r="33" spans="1:10" ht="18" hidden="1" customHeight="1">
      <c r="A33" s="1971"/>
      <c r="B33" s="1806"/>
      <c r="C33" s="1969"/>
      <c r="D33" s="59"/>
      <c r="E33" s="354"/>
      <c r="F33" s="354"/>
      <c r="G33" s="355"/>
      <c r="H33" s="356"/>
      <c r="I33" s="356"/>
      <c r="J33" s="356"/>
    </row>
    <row r="34" spans="1:10" ht="18" hidden="1" customHeight="1">
      <c r="A34" s="1972"/>
      <c r="B34" s="1807"/>
      <c r="C34" s="1958"/>
      <c r="D34" s="59"/>
      <c r="E34" s="354"/>
      <c r="F34" s="354"/>
      <c r="G34" s="355"/>
      <c r="H34" s="356"/>
      <c r="I34" s="356"/>
      <c r="J34" s="356"/>
    </row>
    <row r="35" spans="1:10" ht="22.2" customHeight="1">
      <c r="A35" s="358"/>
      <c r="B35" s="1811" t="s">
        <v>405</v>
      </c>
      <c r="C35" s="1811"/>
      <c r="D35" s="1811"/>
      <c r="E35" s="359"/>
      <c r="F35" s="359"/>
      <c r="G35" s="360"/>
      <c r="H35" s="265">
        <f>SUM(H31:H34)</f>
        <v>0</v>
      </c>
      <c r="I35" s="265">
        <f t="shared" ref="I35:J35" si="4">SUM(I31:I34)</f>
        <v>0</v>
      </c>
      <c r="J35" s="265">
        <f t="shared" si="4"/>
        <v>0</v>
      </c>
    </row>
    <row r="36" spans="1:10" ht="37.5" hidden="1" customHeight="1">
      <c r="A36" s="1802">
        <v>3</v>
      </c>
      <c r="B36" s="1805">
        <v>226</v>
      </c>
      <c r="C36" s="1957" t="s">
        <v>10</v>
      </c>
      <c r="D36" s="361" t="s">
        <v>11</v>
      </c>
      <c r="E36" s="60"/>
      <c r="F36" s="56"/>
      <c r="G36" s="61"/>
      <c r="H36" s="56"/>
      <c r="I36" s="56"/>
      <c r="J36" s="56"/>
    </row>
    <row r="37" spans="1:10" ht="18" hidden="1" customHeight="1">
      <c r="A37" s="1803"/>
      <c r="B37" s="1806"/>
      <c r="C37" s="1969"/>
      <c r="D37" s="59"/>
      <c r="E37" s="60"/>
      <c r="F37" s="56"/>
      <c r="G37" s="61"/>
      <c r="H37" s="56"/>
      <c r="I37" s="56"/>
      <c r="J37" s="56"/>
    </row>
    <row r="38" spans="1:10" ht="18" hidden="1" customHeight="1">
      <c r="A38" s="1804"/>
      <c r="B38" s="1807"/>
      <c r="C38" s="1958"/>
      <c r="D38" s="59"/>
      <c r="E38" s="60"/>
      <c r="F38" s="56"/>
      <c r="G38" s="61"/>
      <c r="H38" s="56"/>
      <c r="I38" s="56"/>
      <c r="J38" s="56"/>
    </row>
    <row r="39" spans="1:10" ht="22.2" customHeight="1">
      <c r="A39" s="358"/>
      <c r="B39" s="1811" t="s">
        <v>406</v>
      </c>
      <c r="C39" s="1811"/>
      <c r="D39" s="1811"/>
      <c r="E39" s="359"/>
      <c r="F39" s="359"/>
      <c r="G39" s="360"/>
      <c r="H39" s="265">
        <f>SUM(H36:H38)</f>
        <v>0</v>
      </c>
      <c r="I39" s="265">
        <f t="shared" ref="I39:J39" si="5">SUM(I36:I38)</f>
        <v>0</v>
      </c>
      <c r="J39" s="265">
        <f t="shared" si="5"/>
        <v>0</v>
      </c>
    </row>
    <row r="40" spans="1:10" ht="36.450000000000003" hidden="1" customHeight="1">
      <c r="A40" s="1802">
        <v>4</v>
      </c>
      <c r="B40" s="1805">
        <v>262</v>
      </c>
      <c r="C40" s="1808" t="s">
        <v>409</v>
      </c>
      <c r="D40" s="361" t="s">
        <v>407</v>
      </c>
      <c r="E40" s="60"/>
      <c r="F40" s="56"/>
      <c r="G40" s="61"/>
      <c r="H40" s="56"/>
      <c r="I40" s="56"/>
      <c r="J40" s="56"/>
    </row>
    <row r="41" spans="1:10" ht="22.2" hidden="1" customHeight="1">
      <c r="A41" s="1803"/>
      <c r="B41" s="1806"/>
      <c r="C41" s="1809"/>
      <c r="D41" s="59"/>
      <c r="E41" s="60"/>
      <c r="F41" s="56"/>
      <c r="G41" s="61"/>
      <c r="H41" s="56"/>
      <c r="I41" s="56"/>
      <c r="J41" s="56"/>
    </row>
    <row r="42" spans="1:10" ht="22.2" hidden="1" customHeight="1">
      <c r="A42" s="1804"/>
      <c r="B42" s="1807"/>
      <c r="C42" s="1810"/>
      <c r="D42" s="59"/>
      <c r="E42" s="60"/>
      <c r="F42" s="56"/>
      <c r="G42" s="61"/>
      <c r="H42" s="56"/>
      <c r="I42" s="56"/>
      <c r="J42" s="56"/>
    </row>
    <row r="43" spans="1:10" ht="22.2" customHeight="1">
      <c r="A43" s="358"/>
      <c r="B43" s="1811" t="s">
        <v>408</v>
      </c>
      <c r="C43" s="1811"/>
      <c r="D43" s="1811"/>
      <c r="E43" s="359"/>
      <c r="F43" s="359"/>
      <c r="G43" s="360"/>
      <c r="H43" s="265">
        <f>SUM(H40:H42)</f>
        <v>0</v>
      </c>
      <c r="I43" s="265">
        <f t="shared" ref="I43:J43" si="6">SUM(I40:I42)</f>
        <v>0</v>
      </c>
      <c r="J43" s="265">
        <f t="shared" si="6"/>
        <v>0</v>
      </c>
    </row>
    <row r="44" spans="1:10" ht="29.7" hidden="1" customHeight="1">
      <c r="A44" s="1802">
        <v>5</v>
      </c>
      <c r="B44" s="1805">
        <v>266</v>
      </c>
      <c r="C44" s="1966" t="s">
        <v>410</v>
      </c>
      <c r="D44" s="363" t="s">
        <v>411</v>
      </c>
      <c r="E44" s="60"/>
      <c r="F44" s="56"/>
      <c r="G44" s="61"/>
      <c r="H44" s="56"/>
      <c r="I44" s="56"/>
      <c r="J44" s="56"/>
    </row>
    <row r="45" spans="1:10" ht="54" hidden="1" customHeight="1">
      <c r="A45" s="1803"/>
      <c r="B45" s="1806"/>
      <c r="C45" s="1967"/>
      <c r="D45" s="361" t="s">
        <v>80</v>
      </c>
      <c r="E45" s="60"/>
      <c r="F45" s="56"/>
      <c r="G45" s="61"/>
      <c r="H45" s="56"/>
      <c r="I45" s="56"/>
      <c r="J45" s="56"/>
    </row>
    <row r="46" spans="1:10" ht="18" hidden="1" customHeight="1">
      <c r="A46" s="1804"/>
      <c r="B46" s="1807"/>
      <c r="C46" s="1968"/>
      <c r="D46" s="59"/>
      <c r="E46" s="60"/>
      <c r="F46" s="56"/>
      <c r="G46" s="61"/>
      <c r="H46" s="56"/>
      <c r="I46" s="56"/>
      <c r="J46" s="56"/>
    </row>
    <row r="47" spans="1:10" ht="22.2" customHeight="1">
      <c r="A47" s="358"/>
      <c r="B47" s="1811" t="s">
        <v>412</v>
      </c>
      <c r="C47" s="1811"/>
      <c r="D47" s="1811"/>
      <c r="E47" s="359"/>
      <c r="F47" s="359"/>
      <c r="G47" s="360"/>
      <c r="H47" s="265">
        <f>SUM(H44:H46)</f>
        <v>0</v>
      </c>
      <c r="I47" s="265">
        <f t="shared" ref="I47:J47" si="7">SUM(I44:I46)</f>
        <v>0</v>
      </c>
      <c r="J47" s="265">
        <f t="shared" si="7"/>
        <v>0</v>
      </c>
    </row>
    <row r="48" spans="1:10" ht="51.45" hidden="1" customHeight="1">
      <c r="A48" s="1802">
        <v>6</v>
      </c>
      <c r="B48" s="1805">
        <v>290</v>
      </c>
      <c r="C48" s="1957" t="s">
        <v>12</v>
      </c>
      <c r="D48" s="361" t="s">
        <v>13</v>
      </c>
      <c r="E48" s="60"/>
      <c r="F48" s="56"/>
      <c r="G48" s="61"/>
      <c r="H48" s="56"/>
      <c r="I48" s="56"/>
      <c r="J48" s="56"/>
    </row>
    <row r="49" spans="1:11" ht="18" hidden="1" customHeight="1">
      <c r="A49" s="1804"/>
      <c r="B49" s="1807"/>
      <c r="C49" s="1958"/>
      <c r="D49" s="59"/>
      <c r="E49" s="60"/>
      <c r="F49" s="56"/>
      <c r="G49" s="61"/>
      <c r="H49" s="56"/>
      <c r="I49" s="56"/>
      <c r="J49" s="56"/>
    </row>
    <row r="50" spans="1:11" ht="22.2" customHeight="1">
      <c r="A50" s="358"/>
      <c r="B50" s="1811" t="s">
        <v>413</v>
      </c>
      <c r="C50" s="1811"/>
      <c r="D50" s="1811"/>
      <c r="E50" s="359"/>
      <c r="F50" s="359"/>
      <c r="G50" s="360"/>
      <c r="H50" s="265">
        <f>SUM(H48:H49)</f>
        <v>0</v>
      </c>
      <c r="I50" s="265">
        <f t="shared" ref="I50:J50" si="8">SUM(I48:I49)</f>
        <v>0</v>
      </c>
      <c r="J50" s="265">
        <f t="shared" si="8"/>
        <v>0</v>
      </c>
    </row>
    <row r="51" spans="1:11" ht="21.9" customHeight="1">
      <c r="A51" s="1773" t="s">
        <v>14</v>
      </c>
      <c r="B51" s="1774"/>
      <c r="C51" s="1774"/>
      <c r="D51" s="1774"/>
      <c r="E51" s="1774"/>
      <c r="F51" s="1774"/>
      <c r="G51" s="1775"/>
      <c r="H51" s="96">
        <f>H30+H35+H39+H43+H47+H50</f>
        <v>0</v>
      </c>
      <c r="I51" s="96">
        <f t="shared" ref="I51:J51" si="9">I30+I35+I39+I43+I47+I50</f>
        <v>0</v>
      </c>
      <c r="J51" s="96">
        <f t="shared" si="9"/>
        <v>0</v>
      </c>
    </row>
    <row r="53" spans="1:11" ht="44.1" customHeight="1">
      <c r="A53" s="2071" t="s">
        <v>107</v>
      </c>
      <c r="B53" s="2071"/>
      <c r="C53" s="2071"/>
      <c r="D53" s="2071"/>
      <c r="E53" s="2071"/>
      <c r="F53" s="2071"/>
      <c r="G53" s="2071"/>
      <c r="H53" s="2071"/>
      <c r="I53" s="2071"/>
      <c r="J53" s="2071"/>
    </row>
    <row r="54" spans="1:11" ht="26.1" customHeight="1">
      <c r="A54" s="1797" t="s">
        <v>106</v>
      </c>
      <c r="B54" s="1797" t="s">
        <v>0</v>
      </c>
      <c r="C54" s="1797" t="s">
        <v>105</v>
      </c>
      <c r="D54" s="1797" t="s">
        <v>77</v>
      </c>
      <c r="E54" s="1799" t="s">
        <v>49</v>
      </c>
      <c r="F54" s="1799" t="s">
        <v>88</v>
      </c>
      <c r="G54" s="1800" t="s">
        <v>103</v>
      </c>
      <c r="H54" s="1801" t="s">
        <v>104</v>
      </c>
      <c r="I54" s="1801"/>
      <c r="J54" s="1801"/>
    </row>
    <row r="55" spans="1:11" ht="50.1" customHeight="1">
      <c r="A55" s="1798"/>
      <c r="B55" s="1798"/>
      <c r="C55" s="1798"/>
      <c r="D55" s="1798"/>
      <c r="E55" s="1799"/>
      <c r="F55" s="1799"/>
      <c r="G55" s="1800"/>
      <c r="H55" s="55">
        <f>H14</f>
        <v>2024</v>
      </c>
      <c r="I55" s="55">
        <f t="shared" ref="I55:J55" si="10">I14</f>
        <v>2025</v>
      </c>
      <c r="J55" s="55">
        <f t="shared" si="10"/>
        <v>2026</v>
      </c>
    </row>
    <row r="56" spans="1:11" ht="52.65" hidden="1" customHeight="1">
      <c r="A56" s="423">
        <v>1</v>
      </c>
      <c r="B56" s="427">
        <v>290</v>
      </c>
      <c r="C56" s="421" t="s">
        <v>12</v>
      </c>
      <c r="D56" s="59" t="s">
        <v>13</v>
      </c>
      <c r="E56" s="60"/>
      <c r="F56" s="56"/>
      <c r="G56" s="61"/>
      <c r="H56" s="56"/>
      <c r="I56" s="56"/>
      <c r="J56" s="56"/>
    </row>
    <row r="57" spans="1:11" ht="21.9" customHeight="1">
      <c r="A57" s="2072" t="s">
        <v>15</v>
      </c>
      <c r="B57" s="2073"/>
      <c r="C57" s="2073"/>
      <c r="D57" s="2073"/>
      <c r="E57" s="2073"/>
      <c r="F57" s="2073"/>
      <c r="G57" s="2074"/>
      <c r="H57" s="62">
        <f>SUM(H56:H56)</f>
        <v>0</v>
      </c>
      <c r="I57" s="62">
        <f>SUM(I56:I56)</f>
        <v>0</v>
      </c>
      <c r="J57" s="62">
        <f>SUM(J56:J56)</f>
        <v>0</v>
      </c>
    </row>
    <row r="59" spans="1:11" ht="21.9" customHeight="1">
      <c r="A59" s="1796" t="s">
        <v>16</v>
      </c>
      <c r="B59" s="1796"/>
      <c r="C59" s="1796"/>
      <c r="D59" s="1796"/>
      <c r="E59" s="1796"/>
      <c r="F59" s="1796"/>
      <c r="G59" s="1796"/>
      <c r="H59" s="1796"/>
      <c r="I59" s="1796"/>
      <c r="J59" s="1796"/>
    </row>
    <row r="60" spans="1:11" ht="26.1" customHeight="1">
      <c r="A60" s="1797" t="s">
        <v>106</v>
      </c>
      <c r="B60" s="1797" t="s">
        <v>0</v>
      </c>
      <c r="C60" s="1797" t="s">
        <v>105</v>
      </c>
      <c r="D60" s="1797" t="s">
        <v>77</v>
      </c>
      <c r="E60" s="1799" t="s">
        <v>49</v>
      </c>
      <c r="F60" s="1799" t="s">
        <v>88</v>
      </c>
      <c r="G60" s="1800" t="s">
        <v>103</v>
      </c>
      <c r="H60" s="1801" t="s">
        <v>104</v>
      </c>
      <c r="I60" s="1801"/>
      <c r="J60" s="1801"/>
    </row>
    <row r="61" spans="1:11" ht="50.1" customHeight="1">
      <c r="A61" s="1798"/>
      <c r="B61" s="1798"/>
      <c r="C61" s="1798"/>
      <c r="D61" s="1798"/>
      <c r="E61" s="1799"/>
      <c r="F61" s="1799"/>
      <c r="G61" s="1800"/>
      <c r="H61" s="55">
        <f>H14</f>
        <v>2024</v>
      </c>
      <c r="I61" s="55">
        <f t="shared" ref="I61:J61" si="11">I14</f>
        <v>2025</v>
      </c>
      <c r="J61" s="55">
        <f t="shared" si="11"/>
        <v>2026</v>
      </c>
      <c r="K61" s="48">
        <v>202</v>
      </c>
    </row>
    <row r="62" spans="1:11" ht="53.1" hidden="1" customHeight="1">
      <c r="A62" s="423">
        <v>1</v>
      </c>
      <c r="B62" s="427">
        <v>290</v>
      </c>
      <c r="C62" s="421" t="s">
        <v>12</v>
      </c>
      <c r="D62" s="59" t="s">
        <v>17</v>
      </c>
      <c r="E62" s="60"/>
      <c r="F62" s="56"/>
      <c r="G62" s="61"/>
      <c r="H62" s="56"/>
      <c r="I62" s="56"/>
      <c r="J62" s="56"/>
    </row>
    <row r="63" spans="1:11" ht="21.9" customHeight="1">
      <c r="A63" s="2075" t="s">
        <v>15</v>
      </c>
      <c r="B63" s="2076"/>
      <c r="C63" s="2076"/>
      <c r="D63" s="2076"/>
      <c r="E63" s="2076"/>
      <c r="F63" s="2076"/>
      <c r="G63" s="2077"/>
      <c r="H63" s="96">
        <f>SUM(H62:H62)</f>
        <v>0</v>
      </c>
      <c r="I63" s="96">
        <f>SUM(I62:I62)</f>
        <v>0</v>
      </c>
      <c r="J63" s="96">
        <f>SUM(J62:J62)</f>
        <v>0</v>
      </c>
    </row>
    <row r="65" spans="1:10" ht="50.1" customHeight="1">
      <c r="A65" s="2078" t="s">
        <v>108</v>
      </c>
      <c r="B65" s="2078"/>
      <c r="C65" s="2078"/>
      <c r="D65" s="2078"/>
      <c r="E65" s="2078"/>
      <c r="F65" s="2078"/>
      <c r="G65" s="2078"/>
      <c r="H65" s="2078"/>
      <c r="I65" s="2078"/>
      <c r="J65" s="2078"/>
    </row>
    <row r="66" spans="1:10" ht="21.9" customHeight="1">
      <c r="A66" s="1797" t="s">
        <v>106</v>
      </c>
      <c r="B66" s="1797" t="s">
        <v>0</v>
      </c>
      <c r="C66" s="1797" t="s">
        <v>105</v>
      </c>
      <c r="D66" s="1797" t="s">
        <v>77</v>
      </c>
      <c r="E66" s="1941"/>
      <c r="F66" s="1799" t="s">
        <v>35</v>
      </c>
      <c r="G66" s="1799" t="s">
        <v>89</v>
      </c>
      <c r="H66" s="1801" t="s">
        <v>104</v>
      </c>
      <c r="I66" s="1801"/>
      <c r="J66" s="1801"/>
    </row>
    <row r="67" spans="1:10" ht="21.9" customHeight="1">
      <c r="A67" s="1798"/>
      <c r="B67" s="1798"/>
      <c r="C67" s="1798"/>
      <c r="D67" s="2079"/>
      <c r="E67" s="2080"/>
      <c r="F67" s="1799"/>
      <c r="G67" s="1799"/>
      <c r="H67" s="55">
        <f>H14</f>
        <v>2024</v>
      </c>
      <c r="I67" s="55">
        <f t="shared" ref="I67:J67" si="12">I14</f>
        <v>2025</v>
      </c>
      <c r="J67" s="55">
        <f t="shared" si="12"/>
        <v>2026</v>
      </c>
    </row>
    <row r="68" spans="1:10" ht="84.3" hidden="1" customHeight="1">
      <c r="A68" s="423">
        <v>1</v>
      </c>
      <c r="B68" s="427">
        <v>290</v>
      </c>
      <c r="C68" s="421" t="s">
        <v>12</v>
      </c>
      <c r="D68" s="2084" t="s">
        <v>18</v>
      </c>
      <c r="E68" s="2085"/>
      <c r="F68" s="56"/>
      <c r="G68" s="61"/>
      <c r="H68" s="56"/>
      <c r="I68" s="56"/>
      <c r="J68" s="56"/>
    </row>
    <row r="69" spans="1:10" ht="21.9" customHeight="1">
      <c r="A69" s="1770" t="s">
        <v>19</v>
      </c>
      <c r="B69" s="1771"/>
      <c r="C69" s="1771"/>
      <c r="D69" s="1771"/>
      <c r="E69" s="1771"/>
      <c r="F69" s="1771"/>
      <c r="G69" s="1772"/>
      <c r="H69" s="96">
        <f>SUM(H68:H68)</f>
        <v>0</v>
      </c>
      <c r="I69" s="96">
        <f>SUM(I68:I68)</f>
        <v>0</v>
      </c>
      <c r="J69" s="96">
        <f>SUM(J68:J68)</f>
        <v>0</v>
      </c>
    </row>
    <row r="71" spans="1:10" ht="21.9" customHeight="1">
      <c r="A71" s="1796" t="s">
        <v>20</v>
      </c>
      <c r="B71" s="1796"/>
      <c r="C71" s="1796"/>
      <c r="D71" s="1796"/>
      <c r="E71" s="1796"/>
      <c r="F71" s="1796"/>
      <c r="G71" s="1796"/>
      <c r="H71" s="1796"/>
      <c r="I71" s="1796"/>
      <c r="J71" s="2083"/>
    </row>
    <row r="72" spans="1:10" ht="21.9" customHeight="1">
      <c r="A72" s="1797" t="s">
        <v>106</v>
      </c>
      <c r="B72" s="1797" t="s">
        <v>0</v>
      </c>
      <c r="C72" s="1797" t="s">
        <v>105</v>
      </c>
      <c r="D72" s="1797" t="s">
        <v>77</v>
      </c>
      <c r="E72" s="1941"/>
      <c r="F72" s="1799" t="s">
        <v>21</v>
      </c>
      <c r="G72" s="1799" t="s">
        <v>22</v>
      </c>
      <c r="H72" s="1801" t="s">
        <v>104</v>
      </c>
      <c r="I72" s="1801"/>
      <c r="J72" s="1801"/>
    </row>
    <row r="73" spans="1:10" ht="23.25" customHeight="1">
      <c r="A73" s="1798"/>
      <c r="B73" s="1798"/>
      <c r="C73" s="1798"/>
      <c r="D73" s="2079"/>
      <c r="E73" s="2080"/>
      <c r="F73" s="1799"/>
      <c r="G73" s="1799"/>
      <c r="H73" s="55">
        <f>H14</f>
        <v>2024</v>
      </c>
      <c r="I73" s="55">
        <f t="shared" ref="I73:J73" si="13">I14</f>
        <v>2025</v>
      </c>
      <c r="J73" s="55">
        <f t="shared" si="13"/>
        <v>2026</v>
      </c>
    </row>
    <row r="74" spans="1:10" ht="21.9" customHeight="1">
      <c r="A74" s="103">
        <v>1</v>
      </c>
      <c r="B74" s="1805">
        <v>290</v>
      </c>
      <c r="C74" s="426" t="s">
        <v>12</v>
      </c>
      <c r="D74" s="2081" t="s">
        <v>23</v>
      </c>
      <c r="E74" s="2082"/>
      <c r="F74" s="63"/>
      <c r="G74" s="64">
        <f>'КФО 4'!G95</f>
        <v>2.1999999999999999E-2</v>
      </c>
      <c r="H74" s="56"/>
      <c r="I74" s="56"/>
      <c r="J74" s="56"/>
    </row>
    <row r="75" spans="1:10" ht="21.9" customHeight="1">
      <c r="A75" s="103">
        <v>2</v>
      </c>
      <c r="B75" s="1807"/>
      <c r="C75" s="426" t="s">
        <v>12</v>
      </c>
      <c r="D75" s="2081" t="s">
        <v>24</v>
      </c>
      <c r="E75" s="2082"/>
      <c r="F75" s="56"/>
      <c r="G75" s="64" t="s">
        <v>109</v>
      </c>
      <c r="H75" s="56"/>
      <c r="I75" s="56"/>
      <c r="J75" s="56"/>
    </row>
    <row r="76" spans="1:10" ht="21.9" customHeight="1">
      <c r="A76" s="1770" t="s">
        <v>25</v>
      </c>
      <c r="B76" s="1771"/>
      <c r="C76" s="1771"/>
      <c r="D76" s="1771"/>
      <c r="E76" s="1771"/>
      <c r="F76" s="1771"/>
      <c r="G76" s="1772"/>
      <c r="H76" s="96">
        <f>H74+H75</f>
        <v>0</v>
      </c>
      <c r="I76" s="96">
        <f t="shared" ref="I76:J76" si="14">I74+I75</f>
        <v>0</v>
      </c>
      <c r="J76" s="96">
        <f t="shared" si="14"/>
        <v>0</v>
      </c>
    </row>
    <row r="78" spans="1:10" ht="21.9" customHeight="1">
      <c r="A78" s="1796" t="s">
        <v>26</v>
      </c>
      <c r="B78" s="1796"/>
      <c r="C78" s="1796"/>
      <c r="D78" s="1796"/>
      <c r="E78" s="1796"/>
      <c r="F78" s="1796"/>
      <c r="G78" s="1796"/>
      <c r="H78" s="1796"/>
      <c r="I78" s="1796"/>
      <c r="J78" s="2083"/>
    </row>
    <row r="79" spans="1:10" ht="21.9" customHeight="1">
      <c r="A79" s="1797" t="s">
        <v>106</v>
      </c>
      <c r="B79" s="1797" t="s">
        <v>0</v>
      </c>
      <c r="C79" s="1797" t="s">
        <v>105</v>
      </c>
      <c r="D79" s="1858" t="s">
        <v>77</v>
      </c>
      <c r="E79" s="1858"/>
      <c r="F79" s="2088" t="s">
        <v>27</v>
      </c>
      <c r="G79" s="1852" t="s">
        <v>28</v>
      </c>
      <c r="H79" s="1801" t="s">
        <v>104</v>
      </c>
      <c r="I79" s="1801"/>
      <c r="J79" s="1801"/>
    </row>
    <row r="80" spans="1:10" ht="44.25" customHeight="1">
      <c r="A80" s="1798"/>
      <c r="B80" s="1798"/>
      <c r="C80" s="1798"/>
      <c r="D80" s="1858"/>
      <c r="E80" s="1858"/>
      <c r="F80" s="2089"/>
      <c r="G80" s="1854"/>
      <c r="H80" s="55">
        <f>H14</f>
        <v>2024</v>
      </c>
      <c r="I80" s="55">
        <f t="shared" ref="I80:J80" si="15">I14</f>
        <v>2025</v>
      </c>
      <c r="J80" s="55">
        <f t="shared" si="15"/>
        <v>2026</v>
      </c>
    </row>
    <row r="81" spans="1:10" ht="21.9" customHeight="1">
      <c r="A81" s="423">
        <v>1</v>
      </c>
      <c r="B81" s="2086">
        <v>290</v>
      </c>
      <c r="C81" s="421" t="s">
        <v>12</v>
      </c>
      <c r="D81" s="2087" t="s">
        <v>29</v>
      </c>
      <c r="E81" s="2087"/>
      <c r="F81" s="4"/>
      <c r="G81" s="2"/>
      <c r="H81" s="56"/>
      <c r="I81" s="56"/>
      <c r="J81" s="56"/>
    </row>
    <row r="82" spans="1:10" ht="35.85" customHeight="1">
      <c r="A82" s="423">
        <v>2</v>
      </c>
      <c r="B82" s="2086"/>
      <c r="C82" s="421" t="s">
        <v>12</v>
      </c>
      <c r="D82" s="1831" t="s">
        <v>81</v>
      </c>
      <c r="E82" s="1832"/>
      <c r="F82" s="3" t="s">
        <v>30</v>
      </c>
      <c r="G82" s="1" t="s">
        <v>30</v>
      </c>
      <c r="H82" s="56"/>
      <c r="I82" s="56"/>
      <c r="J82" s="56"/>
    </row>
    <row r="83" spans="1:10" ht="21.9" customHeight="1">
      <c r="A83" s="423">
        <v>3</v>
      </c>
      <c r="B83" s="2086"/>
      <c r="C83" s="421" t="s">
        <v>12</v>
      </c>
      <c r="D83" s="1727"/>
      <c r="E83" s="1729"/>
      <c r="F83" s="3" t="s">
        <v>30</v>
      </c>
      <c r="G83" s="1" t="s">
        <v>30</v>
      </c>
      <c r="H83" s="56"/>
      <c r="I83" s="56"/>
      <c r="J83" s="56"/>
    </row>
    <row r="84" spans="1:10" ht="21.9" customHeight="1">
      <c r="A84" s="1770" t="s">
        <v>31</v>
      </c>
      <c r="B84" s="1771"/>
      <c r="C84" s="1771"/>
      <c r="D84" s="1771"/>
      <c r="E84" s="1771"/>
      <c r="F84" s="1771"/>
      <c r="G84" s="1772"/>
      <c r="H84" s="96">
        <f>SUM(H81:H83)</f>
        <v>0</v>
      </c>
      <c r="I84" s="96">
        <f t="shared" ref="I84:J84" si="16">SUM(I81:I83)</f>
        <v>0</v>
      </c>
      <c r="J84" s="96">
        <f t="shared" si="16"/>
        <v>0</v>
      </c>
    </row>
    <row r="86" spans="1:10" ht="21.9" customHeight="1">
      <c r="A86" s="1796" t="s">
        <v>32</v>
      </c>
      <c r="B86" s="1796"/>
      <c r="C86" s="1796"/>
      <c r="D86" s="1796"/>
      <c r="E86" s="1796"/>
      <c r="F86" s="1796"/>
      <c r="G86" s="1796"/>
      <c r="H86" s="1796"/>
      <c r="I86" s="1796"/>
      <c r="J86" s="2083"/>
    </row>
    <row r="87" spans="1:10" ht="21.9" customHeight="1">
      <c r="A87" s="1797" t="s">
        <v>106</v>
      </c>
      <c r="B87" s="1797" t="s">
        <v>0</v>
      </c>
      <c r="C87" s="1797" t="s">
        <v>105</v>
      </c>
      <c r="D87" s="1801" t="s">
        <v>77</v>
      </c>
      <c r="E87" s="1801"/>
      <c r="F87" s="1801"/>
      <c r="G87" s="1801"/>
      <c r="H87" s="1801" t="s">
        <v>104</v>
      </c>
      <c r="I87" s="1801"/>
      <c r="J87" s="1801"/>
    </row>
    <row r="88" spans="1:10" ht="21.9" customHeight="1">
      <c r="A88" s="1798"/>
      <c r="B88" s="1798"/>
      <c r="C88" s="1798"/>
      <c r="D88" s="1801"/>
      <c r="E88" s="1801"/>
      <c r="F88" s="1801"/>
      <c r="G88" s="1801"/>
      <c r="H88" s="55">
        <f>H14</f>
        <v>2024</v>
      </c>
      <c r="I88" s="55">
        <f t="shared" ref="I88:J88" si="17">I14</f>
        <v>2025</v>
      </c>
      <c r="J88" s="55">
        <f t="shared" si="17"/>
        <v>2026</v>
      </c>
    </row>
    <row r="89" spans="1:10" ht="21.9" customHeight="1">
      <c r="A89" s="423">
        <v>1</v>
      </c>
      <c r="B89" s="1730">
        <v>290</v>
      </c>
      <c r="C89" s="421" t="s">
        <v>12</v>
      </c>
      <c r="D89" s="1736" t="s">
        <v>97</v>
      </c>
      <c r="E89" s="1737"/>
      <c r="F89" s="1737"/>
      <c r="G89" s="1738"/>
      <c r="H89" s="56"/>
      <c r="I89" s="56"/>
      <c r="J89" s="56"/>
    </row>
    <row r="90" spans="1:10" ht="21.9" customHeight="1">
      <c r="A90" s="423">
        <v>2</v>
      </c>
      <c r="B90" s="1732"/>
      <c r="C90" s="421" t="s">
        <v>12</v>
      </c>
      <c r="D90" s="1702"/>
      <c r="E90" s="1705"/>
      <c r="F90" s="1705"/>
      <c r="G90" s="1703"/>
      <c r="H90" s="56"/>
      <c r="I90" s="56"/>
      <c r="J90" s="56"/>
    </row>
    <row r="91" spans="1:10" ht="21.9" customHeight="1">
      <c r="A91" s="1770" t="s">
        <v>33</v>
      </c>
      <c r="B91" s="1771"/>
      <c r="C91" s="1771"/>
      <c r="D91" s="1771"/>
      <c r="E91" s="1771"/>
      <c r="F91" s="1771"/>
      <c r="G91" s="1772"/>
      <c r="H91" s="96">
        <f>SUM(H89:H90)</f>
        <v>0</v>
      </c>
      <c r="I91" s="96">
        <f t="shared" ref="I91:J91" si="18">SUM(I89:I90)</f>
        <v>0</v>
      </c>
      <c r="J91" s="96">
        <f t="shared" si="18"/>
        <v>0</v>
      </c>
    </row>
    <row r="93" spans="1:10" ht="35.25" customHeight="1">
      <c r="A93" s="1796" t="s">
        <v>34</v>
      </c>
      <c r="B93" s="1796"/>
      <c r="C93" s="1796"/>
      <c r="D93" s="1796"/>
      <c r="E93" s="1796"/>
      <c r="F93" s="1796"/>
      <c r="G93" s="1796"/>
      <c r="H93" s="1796"/>
      <c r="I93" s="1796"/>
      <c r="J93" s="2083"/>
    </row>
    <row r="94" spans="1:10" ht="28.5" customHeight="1">
      <c r="A94" s="1797" t="s">
        <v>106</v>
      </c>
      <c r="B94" s="1858" t="s">
        <v>0</v>
      </c>
      <c r="C94" s="1858" t="s">
        <v>105</v>
      </c>
      <c r="D94" s="1801" t="s">
        <v>77</v>
      </c>
      <c r="E94" s="1858" t="s">
        <v>82</v>
      </c>
      <c r="F94" s="1940" t="s">
        <v>35</v>
      </c>
      <c r="G94" s="1800" t="s">
        <v>111</v>
      </c>
      <c r="H94" s="1801" t="s">
        <v>104</v>
      </c>
      <c r="I94" s="1801"/>
      <c r="J94" s="1801"/>
    </row>
    <row r="95" spans="1:10" ht="21.9" customHeight="1">
      <c r="A95" s="1798"/>
      <c r="B95" s="1858"/>
      <c r="C95" s="1858"/>
      <c r="D95" s="1801"/>
      <c r="E95" s="1858"/>
      <c r="F95" s="1940"/>
      <c r="G95" s="1800"/>
      <c r="H95" s="55">
        <f>H14</f>
        <v>2024</v>
      </c>
      <c r="I95" s="55">
        <f t="shared" ref="I95:J95" si="19">I14</f>
        <v>2025</v>
      </c>
      <c r="J95" s="55">
        <f t="shared" si="19"/>
        <v>2026</v>
      </c>
    </row>
    <row r="96" spans="1:10" ht="29.7" customHeight="1">
      <c r="A96" s="2090">
        <v>1</v>
      </c>
      <c r="B96" s="1730">
        <v>225</v>
      </c>
      <c r="C96" s="1852" t="s">
        <v>36</v>
      </c>
      <c r="D96" s="109" t="s">
        <v>37</v>
      </c>
      <c r="E96" s="110"/>
      <c r="F96" s="111"/>
      <c r="G96" s="112"/>
      <c r="H96" s="137" t="s">
        <v>30</v>
      </c>
      <c r="I96" s="137" t="s">
        <v>30</v>
      </c>
      <c r="J96" s="137" t="s">
        <v>30</v>
      </c>
    </row>
    <row r="97" spans="1:10" ht="21.9" customHeight="1">
      <c r="A97" s="2091"/>
      <c r="B97" s="1731"/>
      <c r="C97" s="1853"/>
      <c r="D97" s="65"/>
      <c r="E97" s="66" t="s">
        <v>95</v>
      </c>
      <c r="F97" s="60"/>
      <c r="G97" s="123" t="e">
        <f>H97/F97</f>
        <v>#DIV/0!</v>
      </c>
      <c r="H97" s="56"/>
      <c r="I97" s="56"/>
      <c r="J97" s="56"/>
    </row>
    <row r="98" spans="1:10" ht="21.9" customHeight="1">
      <c r="A98" s="2091"/>
      <c r="B98" s="1731"/>
      <c r="C98" s="1853"/>
      <c r="D98" s="65"/>
      <c r="E98" s="66" t="s">
        <v>95</v>
      </c>
      <c r="F98" s="60"/>
      <c r="G98" s="123" t="e">
        <f t="shared" ref="G98:G110" si="20">H98/F98</f>
        <v>#DIV/0!</v>
      </c>
      <c r="H98" s="56"/>
      <c r="I98" s="56"/>
      <c r="J98" s="56"/>
    </row>
    <row r="99" spans="1:10" ht="21.9" customHeight="1">
      <c r="A99" s="2091"/>
      <c r="B99" s="1731"/>
      <c r="C99" s="1853"/>
      <c r="D99" s="65"/>
      <c r="E99" s="66" t="s">
        <v>95</v>
      </c>
      <c r="F99" s="60"/>
      <c r="G99" s="123" t="e">
        <f t="shared" si="20"/>
        <v>#DIV/0!</v>
      </c>
      <c r="H99" s="56"/>
      <c r="I99" s="56"/>
      <c r="J99" s="56"/>
    </row>
    <row r="100" spans="1:10" ht="21.9" customHeight="1">
      <c r="A100" s="2091"/>
      <c r="B100" s="1731"/>
      <c r="C100" s="1853"/>
      <c r="D100" s="65"/>
      <c r="E100" s="66" t="s">
        <v>95</v>
      </c>
      <c r="F100" s="60"/>
      <c r="G100" s="123" t="e">
        <f t="shared" si="20"/>
        <v>#DIV/0!</v>
      </c>
      <c r="H100" s="56"/>
      <c r="I100" s="56"/>
      <c r="J100" s="56"/>
    </row>
    <row r="101" spans="1:10" ht="21.9" customHeight="1">
      <c r="A101" s="2091"/>
      <c r="B101" s="1731"/>
      <c r="C101" s="1853"/>
      <c r="D101" s="65"/>
      <c r="E101" s="66" t="s">
        <v>95</v>
      </c>
      <c r="F101" s="60"/>
      <c r="G101" s="123" t="e">
        <f t="shared" si="20"/>
        <v>#DIV/0!</v>
      </c>
      <c r="H101" s="56"/>
      <c r="I101" s="56"/>
      <c r="J101" s="56"/>
    </row>
    <row r="102" spans="1:10" ht="21.9" customHeight="1">
      <c r="A102" s="2091"/>
      <c r="B102" s="1731"/>
      <c r="C102" s="1853"/>
      <c r="D102" s="65"/>
      <c r="E102" s="66" t="s">
        <v>95</v>
      </c>
      <c r="F102" s="60"/>
      <c r="G102" s="123" t="e">
        <f t="shared" si="20"/>
        <v>#DIV/0!</v>
      </c>
      <c r="H102" s="56"/>
      <c r="I102" s="56"/>
      <c r="J102" s="56"/>
    </row>
    <row r="103" spans="1:10" ht="21.9" customHeight="1">
      <c r="A103" s="2092"/>
      <c r="B103" s="1732"/>
      <c r="C103" s="1854"/>
      <c r="D103" s="1845" t="s">
        <v>347</v>
      </c>
      <c r="E103" s="1846"/>
      <c r="F103" s="1846"/>
      <c r="G103" s="1847"/>
      <c r="H103" s="265">
        <f>SUM(H97:H102)</f>
        <v>0</v>
      </c>
      <c r="I103" s="265">
        <f t="shared" ref="I103:J103" si="21">SUM(I97:I102)</f>
        <v>0</v>
      </c>
      <c r="J103" s="265">
        <f t="shared" si="21"/>
        <v>0</v>
      </c>
    </row>
    <row r="104" spans="1:10" ht="21.9" customHeight="1">
      <c r="A104" s="2090">
        <v>2</v>
      </c>
      <c r="B104" s="1730">
        <v>226</v>
      </c>
      <c r="C104" s="1852" t="s">
        <v>10</v>
      </c>
      <c r="D104" s="65"/>
      <c r="E104" s="66" t="s">
        <v>95</v>
      </c>
      <c r="F104" s="60"/>
      <c r="G104" s="123" t="e">
        <f t="shared" si="20"/>
        <v>#DIV/0!</v>
      </c>
      <c r="H104" s="56"/>
      <c r="I104" s="56"/>
      <c r="J104" s="56"/>
    </row>
    <row r="105" spans="1:10" ht="21.9" customHeight="1">
      <c r="A105" s="2091"/>
      <c r="B105" s="1731"/>
      <c r="C105" s="1853"/>
      <c r="D105" s="65"/>
      <c r="E105" s="66" t="s">
        <v>95</v>
      </c>
      <c r="F105" s="60"/>
      <c r="G105" s="123" t="e">
        <f t="shared" si="20"/>
        <v>#DIV/0!</v>
      </c>
      <c r="H105" s="56"/>
      <c r="I105" s="56"/>
      <c r="J105" s="56"/>
    </row>
    <row r="106" spans="1:10" ht="21.9" customHeight="1">
      <c r="A106" s="2091"/>
      <c r="B106" s="1731"/>
      <c r="C106" s="1853"/>
      <c r="D106" s="65"/>
      <c r="E106" s="66" t="s">
        <v>95</v>
      </c>
      <c r="F106" s="60"/>
      <c r="G106" s="123" t="e">
        <f>H106/F106</f>
        <v>#DIV/0!</v>
      </c>
      <c r="H106" s="56"/>
      <c r="I106" s="56"/>
      <c r="J106" s="56"/>
    </row>
    <row r="107" spans="1:10" ht="21.9" customHeight="1">
      <c r="A107" s="2091"/>
      <c r="B107" s="1731"/>
      <c r="C107" s="1853"/>
      <c r="D107" s="65"/>
      <c r="E107" s="66" t="s">
        <v>95</v>
      </c>
      <c r="F107" s="60"/>
      <c r="G107" s="123" t="e">
        <f t="shared" si="20"/>
        <v>#DIV/0!</v>
      </c>
      <c r="H107" s="56"/>
      <c r="I107" s="56"/>
      <c r="J107" s="56"/>
    </row>
    <row r="108" spans="1:10" ht="21.9" customHeight="1">
      <c r="A108" s="2091"/>
      <c r="B108" s="1731"/>
      <c r="C108" s="1853"/>
      <c r="D108" s="65"/>
      <c r="E108" s="66" t="s">
        <v>95</v>
      </c>
      <c r="F108" s="60"/>
      <c r="G108" s="123" t="e">
        <f t="shared" si="20"/>
        <v>#DIV/0!</v>
      </c>
      <c r="H108" s="56"/>
      <c r="I108" s="56"/>
      <c r="J108" s="56"/>
    </row>
    <row r="109" spans="1:10" ht="21.9" customHeight="1">
      <c r="A109" s="2091"/>
      <c r="B109" s="1731"/>
      <c r="C109" s="1853"/>
      <c r="D109" s="65"/>
      <c r="E109" s="66" t="s">
        <v>95</v>
      </c>
      <c r="F109" s="60"/>
      <c r="G109" s="123" t="e">
        <f t="shared" si="20"/>
        <v>#DIV/0!</v>
      </c>
      <c r="H109" s="56"/>
      <c r="I109" s="56"/>
      <c r="J109" s="56"/>
    </row>
    <row r="110" spans="1:10" ht="21.9" customHeight="1">
      <c r="A110" s="2091"/>
      <c r="B110" s="1731"/>
      <c r="C110" s="1853"/>
      <c r="D110" s="65"/>
      <c r="E110" s="66" t="s">
        <v>95</v>
      </c>
      <c r="F110" s="60"/>
      <c r="G110" s="123" t="e">
        <f t="shared" si="20"/>
        <v>#DIV/0!</v>
      </c>
      <c r="H110" s="56"/>
      <c r="I110" s="56"/>
      <c r="J110" s="56"/>
    </row>
    <row r="111" spans="1:10" ht="21.9" customHeight="1">
      <c r="A111" s="2092"/>
      <c r="B111" s="1732"/>
      <c r="C111" s="1854"/>
      <c r="D111" s="1845" t="s">
        <v>348</v>
      </c>
      <c r="E111" s="1846"/>
      <c r="F111" s="1846"/>
      <c r="G111" s="1847"/>
      <c r="H111" s="265">
        <f>SUM(H104:H110)</f>
        <v>0</v>
      </c>
      <c r="I111" s="265">
        <f t="shared" ref="I111:J111" si="22">SUM(I105:I110)</f>
        <v>0</v>
      </c>
      <c r="J111" s="265">
        <f t="shared" si="22"/>
        <v>0</v>
      </c>
    </row>
    <row r="112" spans="1:10" ht="22.5" customHeight="1">
      <c r="A112" s="1770" t="s">
        <v>38</v>
      </c>
      <c r="B112" s="1771"/>
      <c r="C112" s="1771"/>
      <c r="D112" s="1771"/>
      <c r="E112" s="1771"/>
      <c r="F112" s="1771"/>
      <c r="G112" s="1772"/>
      <c r="H112" s="96">
        <f>H103+H111</f>
        <v>0</v>
      </c>
      <c r="I112" s="96">
        <f t="shared" ref="I112:J112" si="23">I103+I111</f>
        <v>0</v>
      </c>
      <c r="J112" s="96">
        <f t="shared" si="23"/>
        <v>0</v>
      </c>
    </row>
    <row r="113" spans="1:10">
      <c r="A113" s="57"/>
      <c r="B113" s="57"/>
      <c r="C113" s="57"/>
      <c r="D113" s="57"/>
      <c r="E113" s="57"/>
      <c r="F113" s="57"/>
      <c r="G113" s="57"/>
    </row>
    <row r="114" spans="1:10" ht="31.05" customHeight="1">
      <c r="A114" s="2258" t="s">
        <v>375</v>
      </c>
      <c r="B114" s="2258"/>
      <c r="C114" s="2258"/>
      <c r="D114" s="2258"/>
      <c r="E114" s="2258"/>
      <c r="F114" s="2258"/>
      <c r="G114" s="2258"/>
      <c r="H114" s="2258"/>
      <c r="I114" s="2258"/>
      <c r="J114" s="2258"/>
    </row>
    <row r="115" spans="1:10" ht="21.9" customHeight="1">
      <c r="A115" s="1797" t="s">
        <v>106</v>
      </c>
      <c r="B115" s="1858" t="s">
        <v>0</v>
      </c>
      <c r="C115" s="1858" t="s">
        <v>105</v>
      </c>
      <c r="D115" s="1801" t="s">
        <v>77</v>
      </c>
      <c r="E115" s="1858" t="s">
        <v>82</v>
      </c>
      <c r="F115" s="1940" t="s">
        <v>35</v>
      </c>
      <c r="G115" s="1800" t="s">
        <v>111</v>
      </c>
      <c r="H115" s="1801" t="s">
        <v>104</v>
      </c>
      <c r="I115" s="1801"/>
      <c r="J115" s="1801"/>
    </row>
    <row r="116" spans="1:10" ht="29.25" customHeight="1">
      <c r="A116" s="1798"/>
      <c r="B116" s="1858"/>
      <c r="C116" s="1858"/>
      <c r="D116" s="1801"/>
      <c r="E116" s="1858"/>
      <c r="F116" s="1940"/>
      <c r="G116" s="1800"/>
      <c r="H116" s="55">
        <f>H14</f>
        <v>2024</v>
      </c>
      <c r="I116" s="55">
        <f t="shared" ref="I116:J116" si="24">I14</f>
        <v>2025</v>
      </c>
      <c r="J116" s="55">
        <f t="shared" si="24"/>
        <v>2026</v>
      </c>
    </row>
    <row r="117" spans="1:10" ht="22.2" customHeight="1">
      <c r="A117" s="1849">
        <v>1</v>
      </c>
      <c r="B117" s="1730">
        <v>226</v>
      </c>
      <c r="C117" s="1852" t="s">
        <v>10</v>
      </c>
      <c r="D117" s="327"/>
      <c r="E117" s="66" t="s">
        <v>95</v>
      </c>
      <c r="F117" s="60"/>
      <c r="G117" s="67" t="e">
        <f>H117/F117</f>
        <v>#DIV/0!</v>
      </c>
      <c r="H117" s="56"/>
      <c r="I117" s="56"/>
      <c r="J117" s="56"/>
    </row>
    <row r="118" spans="1:10" ht="22.2" hidden="1" customHeight="1">
      <c r="A118" s="1850"/>
      <c r="B118" s="1731"/>
      <c r="C118" s="1853"/>
      <c r="D118" s="327"/>
      <c r="E118" s="66" t="s">
        <v>95</v>
      </c>
      <c r="F118" s="60"/>
      <c r="G118" s="67" t="e">
        <f t="shared" ref="G118:G120" si="25">H118/F118</f>
        <v>#DIV/0!</v>
      </c>
      <c r="H118" s="56"/>
      <c r="I118" s="56"/>
      <c r="J118" s="56"/>
    </row>
    <row r="119" spans="1:10" ht="22.2" hidden="1" customHeight="1">
      <c r="A119" s="1850"/>
      <c r="B119" s="1731"/>
      <c r="C119" s="1853"/>
      <c r="D119" s="327"/>
      <c r="E119" s="66" t="s">
        <v>95</v>
      </c>
      <c r="F119" s="60"/>
      <c r="G119" s="67" t="e">
        <f t="shared" si="25"/>
        <v>#DIV/0!</v>
      </c>
      <c r="H119" s="56"/>
      <c r="I119" s="56"/>
      <c r="J119" s="56"/>
    </row>
    <row r="120" spans="1:10" ht="22.2" hidden="1" customHeight="1">
      <c r="A120" s="1850"/>
      <c r="B120" s="1731"/>
      <c r="C120" s="1853"/>
      <c r="D120" s="327"/>
      <c r="E120" s="66" t="s">
        <v>95</v>
      </c>
      <c r="F120" s="60"/>
      <c r="G120" s="67" t="e">
        <f t="shared" si="25"/>
        <v>#DIV/0!</v>
      </c>
      <c r="H120" s="56"/>
      <c r="I120" s="56"/>
      <c r="J120" s="56"/>
    </row>
    <row r="121" spans="1:10" ht="22.2" customHeight="1">
      <c r="A121" s="1851"/>
      <c r="B121" s="1732"/>
      <c r="C121" s="1854"/>
      <c r="D121" s="1845" t="s">
        <v>348</v>
      </c>
      <c r="E121" s="1846"/>
      <c r="F121" s="1846"/>
      <c r="G121" s="1847"/>
      <c r="H121" s="265">
        <f>SUM(H117:H120)</f>
        <v>0</v>
      </c>
      <c r="I121" s="265">
        <f t="shared" ref="I121:J121" si="26">SUM(I117:I120)</f>
        <v>0</v>
      </c>
      <c r="J121" s="265">
        <f t="shared" si="26"/>
        <v>0</v>
      </c>
    </row>
    <row r="122" spans="1:10" ht="22.2" customHeight="1">
      <c r="A122" s="1849">
        <v>2</v>
      </c>
      <c r="B122" s="1730">
        <v>310</v>
      </c>
      <c r="C122" s="1852" t="s">
        <v>297</v>
      </c>
      <c r="D122" s="328"/>
      <c r="E122" s="66" t="s">
        <v>95</v>
      </c>
      <c r="F122" s="60"/>
      <c r="G122" s="67" t="e">
        <f>H122/F122</f>
        <v>#DIV/0!</v>
      </c>
      <c r="H122" s="56"/>
      <c r="I122" s="56"/>
      <c r="J122" s="56"/>
    </row>
    <row r="123" spans="1:10" ht="22.2" hidden="1" customHeight="1">
      <c r="A123" s="1850"/>
      <c r="B123" s="1731"/>
      <c r="C123" s="1853"/>
      <c r="D123" s="328"/>
      <c r="E123" s="66" t="s">
        <v>95</v>
      </c>
      <c r="F123" s="60"/>
      <c r="G123" s="67" t="e">
        <f t="shared" ref="G123:G125" si="27">H123/F123</f>
        <v>#DIV/0!</v>
      </c>
      <c r="H123" s="56"/>
      <c r="I123" s="56"/>
      <c r="J123" s="56"/>
    </row>
    <row r="124" spans="1:10" ht="22.2" hidden="1" customHeight="1">
      <c r="A124" s="1850"/>
      <c r="B124" s="1731"/>
      <c r="C124" s="1853"/>
      <c r="D124" s="328"/>
      <c r="E124" s="66" t="s">
        <v>95</v>
      </c>
      <c r="F124" s="60"/>
      <c r="G124" s="67" t="e">
        <f t="shared" si="27"/>
        <v>#DIV/0!</v>
      </c>
      <c r="H124" s="56"/>
      <c r="I124" s="56"/>
      <c r="J124" s="56"/>
    </row>
    <row r="125" spans="1:10" ht="22.2" hidden="1" customHeight="1">
      <c r="A125" s="1850"/>
      <c r="B125" s="1731"/>
      <c r="C125" s="1853"/>
      <c r="D125" s="328"/>
      <c r="E125" s="66" t="s">
        <v>95</v>
      </c>
      <c r="F125" s="60"/>
      <c r="G125" s="67" t="e">
        <f t="shared" si="27"/>
        <v>#DIV/0!</v>
      </c>
      <c r="H125" s="56"/>
      <c r="I125" s="56"/>
      <c r="J125" s="56"/>
    </row>
    <row r="126" spans="1:10" ht="21.9" customHeight="1">
      <c r="A126" s="1851"/>
      <c r="B126" s="1732"/>
      <c r="C126" s="1854"/>
      <c r="D126" s="1845" t="s">
        <v>376</v>
      </c>
      <c r="E126" s="1846"/>
      <c r="F126" s="1846"/>
      <c r="G126" s="1847"/>
      <c r="H126" s="265">
        <f>SUM(H122:H125)</f>
        <v>0</v>
      </c>
      <c r="I126" s="265">
        <f t="shared" ref="I126:J126" si="28">SUM(I122:I125)</f>
        <v>0</v>
      </c>
      <c r="J126" s="265">
        <f t="shared" si="28"/>
        <v>0</v>
      </c>
    </row>
    <row r="127" spans="1:10" ht="21.9" customHeight="1">
      <c r="A127" s="1770" t="s">
        <v>275</v>
      </c>
      <c r="B127" s="1771"/>
      <c r="C127" s="1771"/>
      <c r="D127" s="1771"/>
      <c r="E127" s="1771"/>
      <c r="F127" s="1771"/>
      <c r="G127" s="1772"/>
      <c r="H127" s="96">
        <f>H121+H126</f>
        <v>0</v>
      </c>
      <c r="I127" s="96">
        <f t="shared" ref="I127:J127" si="29">I121+I126</f>
        <v>0</v>
      </c>
      <c r="J127" s="96">
        <f t="shared" si="29"/>
        <v>0</v>
      </c>
    </row>
    <row r="129" spans="1:10" ht="21.9" customHeight="1">
      <c r="A129" s="2105" t="s">
        <v>112</v>
      </c>
      <c r="B129" s="2105"/>
      <c r="C129" s="2105"/>
      <c r="D129" s="2105"/>
      <c r="E129" s="2105"/>
      <c r="F129" s="2105"/>
      <c r="G129" s="2105"/>
      <c r="H129" s="2105"/>
      <c r="I129" s="2105"/>
      <c r="J129" s="2106"/>
    </row>
    <row r="130" spans="1:10" ht="21.9" customHeight="1">
      <c r="B130" s="2107" t="s">
        <v>39</v>
      </c>
      <c r="C130" s="2107"/>
      <c r="D130" s="2107"/>
      <c r="E130" s="2107"/>
      <c r="F130" s="2107"/>
      <c r="G130" s="2107"/>
      <c r="H130" s="2107"/>
      <c r="I130" s="2107"/>
      <c r="J130" s="2107"/>
    </row>
    <row r="131" spans="1:10" ht="21.9" customHeight="1">
      <c r="A131" s="1858" t="s">
        <v>106</v>
      </c>
      <c r="B131" s="1801" t="s">
        <v>113</v>
      </c>
      <c r="C131" s="1801"/>
      <c r="D131" s="1801"/>
      <c r="E131" s="1940" t="s">
        <v>90</v>
      </c>
      <c r="F131" s="1940" t="s">
        <v>91</v>
      </c>
      <c r="G131" s="1800" t="s">
        <v>114</v>
      </c>
      <c r="H131" s="1801" t="s">
        <v>104</v>
      </c>
      <c r="I131" s="1801"/>
      <c r="J131" s="1801"/>
    </row>
    <row r="132" spans="1:10" ht="27.75" customHeight="1">
      <c r="A132" s="1858"/>
      <c r="B132" s="1801"/>
      <c r="C132" s="1801"/>
      <c r="D132" s="1801"/>
      <c r="E132" s="1940"/>
      <c r="F132" s="1940"/>
      <c r="G132" s="1800"/>
      <c r="H132" s="55">
        <f>H14</f>
        <v>2024</v>
      </c>
      <c r="I132" s="55">
        <f t="shared" ref="I132:J132" si="30">I14</f>
        <v>2025</v>
      </c>
      <c r="J132" s="55">
        <f t="shared" si="30"/>
        <v>2026</v>
      </c>
    </row>
    <row r="133" spans="1:10" ht="16.05" customHeight="1">
      <c r="A133" s="68">
        <v>1</v>
      </c>
      <c r="B133" s="1763">
        <v>2</v>
      </c>
      <c r="C133" s="1763"/>
      <c r="D133" s="1763"/>
      <c r="E133" s="69">
        <v>3</v>
      </c>
      <c r="F133" s="69">
        <v>4</v>
      </c>
      <c r="G133" s="69">
        <v>5</v>
      </c>
      <c r="H133" s="429">
        <v>6</v>
      </c>
      <c r="I133" s="429">
        <v>7</v>
      </c>
      <c r="J133" s="429">
        <v>8</v>
      </c>
    </row>
    <row r="134" spans="1:10" ht="31.5" customHeight="1">
      <c r="A134" s="103"/>
      <c r="B134" s="1767" t="s">
        <v>40</v>
      </c>
      <c r="C134" s="1768"/>
      <c r="D134" s="1769"/>
      <c r="E134" s="60"/>
      <c r="F134" s="60"/>
      <c r="G134" s="97" t="e">
        <f>H134/F134/E134</f>
        <v>#DIV/0!</v>
      </c>
      <c r="H134" s="56"/>
      <c r="I134" s="56"/>
      <c r="J134" s="56"/>
    </row>
    <row r="135" spans="1:10" ht="17.100000000000001" hidden="1" customHeight="1">
      <c r="A135" s="103"/>
      <c r="B135" s="1742" t="s">
        <v>41</v>
      </c>
      <c r="C135" s="1743"/>
      <c r="D135" s="1744"/>
      <c r="E135" s="60"/>
      <c r="F135" s="60"/>
      <c r="G135" s="97" t="e">
        <f>H135/F135/E135</f>
        <v>#DIV/0!</v>
      </c>
      <c r="H135" s="56"/>
      <c r="I135" s="56"/>
      <c r="J135" s="56"/>
    </row>
    <row r="136" spans="1:10" ht="17.100000000000001" hidden="1" customHeight="1">
      <c r="A136" s="103"/>
      <c r="B136" s="1742" t="s">
        <v>83</v>
      </c>
      <c r="C136" s="1743"/>
      <c r="D136" s="1744"/>
      <c r="E136" s="60"/>
      <c r="F136" s="60"/>
      <c r="G136" s="97" t="e">
        <f t="shared" ref="G136:G143" si="31">H136/F136/E136</f>
        <v>#DIV/0!</v>
      </c>
      <c r="H136" s="56"/>
      <c r="I136" s="56"/>
      <c r="J136" s="56"/>
    </row>
    <row r="137" spans="1:10" ht="17.100000000000001" hidden="1" customHeight="1">
      <c r="A137" s="103"/>
      <c r="B137" s="1742" t="s">
        <v>43</v>
      </c>
      <c r="C137" s="1743"/>
      <c r="D137" s="1744"/>
      <c r="E137" s="60"/>
      <c r="F137" s="60"/>
      <c r="G137" s="97" t="e">
        <f t="shared" si="31"/>
        <v>#DIV/0!</v>
      </c>
      <c r="H137" s="56"/>
      <c r="I137" s="56"/>
      <c r="J137" s="56"/>
    </row>
    <row r="138" spans="1:10" ht="17.100000000000001" hidden="1" customHeight="1">
      <c r="A138" s="103"/>
      <c r="B138" s="1742" t="s">
        <v>46</v>
      </c>
      <c r="C138" s="1743"/>
      <c r="D138" s="1744"/>
      <c r="E138" s="60"/>
      <c r="F138" s="60"/>
      <c r="G138" s="97" t="e">
        <f t="shared" si="31"/>
        <v>#DIV/0!</v>
      </c>
      <c r="H138" s="56"/>
      <c r="I138" s="56"/>
      <c r="J138" s="56"/>
    </row>
    <row r="139" spans="1:10" ht="17.100000000000001" hidden="1" customHeight="1">
      <c r="A139" s="103"/>
      <c r="B139" s="1742" t="s">
        <v>84</v>
      </c>
      <c r="C139" s="1743"/>
      <c r="D139" s="1744"/>
      <c r="E139" s="60"/>
      <c r="F139" s="60"/>
      <c r="G139" s="97" t="e">
        <f t="shared" si="31"/>
        <v>#DIV/0!</v>
      </c>
      <c r="H139" s="56"/>
      <c r="I139" s="56"/>
      <c r="J139" s="56"/>
    </row>
    <row r="140" spans="1:10" ht="17.100000000000001" hidden="1" customHeight="1">
      <c r="A140" s="103"/>
      <c r="B140" s="1742" t="s">
        <v>44</v>
      </c>
      <c r="C140" s="1743"/>
      <c r="D140" s="1744"/>
      <c r="E140" s="60"/>
      <c r="F140" s="60"/>
      <c r="G140" s="97" t="e">
        <f t="shared" si="31"/>
        <v>#DIV/0!</v>
      </c>
      <c r="H140" s="56"/>
      <c r="I140" s="56"/>
      <c r="J140" s="56"/>
    </row>
    <row r="141" spans="1:10" ht="17.100000000000001" hidden="1" customHeight="1">
      <c r="A141" s="103"/>
      <c r="B141" s="1742" t="s">
        <v>42</v>
      </c>
      <c r="C141" s="1743"/>
      <c r="D141" s="1744"/>
      <c r="E141" s="60"/>
      <c r="F141" s="60"/>
      <c r="G141" s="97" t="e">
        <f t="shared" si="31"/>
        <v>#DIV/0!</v>
      </c>
      <c r="H141" s="56"/>
      <c r="I141" s="56"/>
      <c r="J141" s="56"/>
    </row>
    <row r="142" spans="1:10" ht="17.100000000000001" hidden="1" customHeight="1">
      <c r="A142" s="103"/>
      <c r="B142" s="1742" t="s">
        <v>45</v>
      </c>
      <c r="C142" s="1743"/>
      <c r="D142" s="1744"/>
      <c r="E142" s="60"/>
      <c r="F142" s="60"/>
      <c r="G142" s="97" t="e">
        <f t="shared" si="31"/>
        <v>#DIV/0!</v>
      </c>
      <c r="H142" s="56"/>
      <c r="I142" s="56"/>
      <c r="J142" s="56"/>
    </row>
    <row r="143" spans="1:10" ht="17.100000000000001" hidden="1" customHeight="1">
      <c r="A143" s="103"/>
      <c r="B143" s="1742"/>
      <c r="C143" s="1743"/>
      <c r="D143" s="1744"/>
      <c r="E143" s="60"/>
      <c r="F143" s="60"/>
      <c r="G143" s="97" t="e">
        <f t="shared" si="31"/>
        <v>#DIV/0!</v>
      </c>
      <c r="H143" s="56"/>
      <c r="I143" s="56"/>
      <c r="J143" s="56"/>
    </row>
    <row r="144" spans="1:10" ht="21.9" customHeight="1">
      <c r="A144" s="1770" t="s">
        <v>47</v>
      </c>
      <c r="B144" s="1771"/>
      <c r="C144" s="1771"/>
      <c r="D144" s="1771"/>
      <c r="E144" s="1771"/>
      <c r="F144" s="1771"/>
      <c r="G144" s="1772"/>
      <c r="H144" s="96">
        <f>SUM(H134:H143)</f>
        <v>0</v>
      </c>
      <c r="I144" s="96">
        <f t="shared" ref="I144:J144" si="32">SUM(I134:I143)</f>
        <v>0</v>
      </c>
      <c r="J144" s="96">
        <f t="shared" si="32"/>
        <v>0</v>
      </c>
    </row>
    <row r="146" spans="1:10" ht="21.9" customHeight="1">
      <c r="B146" s="2107" t="s">
        <v>48</v>
      </c>
      <c r="C146" s="2107"/>
      <c r="D146" s="2107"/>
      <c r="E146" s="2107"/>
      <c r="F146" s="2107"/>
      <c r="G146" s="2107"/>
      <c r="H146" s="2107"/>
      <c r="I146" s="2107"/>
      <c r="J146" s="2107"/>
    </row>
    <row r="147" spans="1:10" ht="21.9" customHeight="1">
      <c r="A147" s="1858" t="s">
        <v>106</v>
      </c>
      <c r="B147" s="1801" t="s">
        <v>77</v>
      </c>
      <c r="C147" s="1801"/>
      <c r="D147" s="1801"/>
      <c r="E147" s="1940" t="s">
        <v>49</v>
      </c>
      <c r="F147" s="1940" t="s">
        <v>115</v>
      </c>
      <c r="G147" s="2108" t="s">
        <v>116</v>
      </c>
      <c r="H147" s="1801" t="s">
        <v>104</v>
      </c>
      <c r="I147" s="1801"/>
      <c r="J147" s="1801"/>
    </row>
    <row r="148" spans="1:10" ht="34.65" customHeight="1">
      <c r="A148" s="1858"/>
      <c r="B148" s="1801"/>
      <c r="C148" s="1801"/>
      <c r="D148" s="1801"/>
      <c r="E148" s="1940"/>
      <c r="F148" s="1940"/>
      <c r="G148" s="2108"/>
      <c r="H148" s="55">
        <f>H14</f>
        <v>2024</v>
      </c>
      <c r="I148" s="55">
        <f t="shared" ref="I148:J148" si="33">I14</f>
        <v>2025</v>
      </c>
      <c r="J148" s="55">
        <f t="shared" si="33"/>
        <v>2026</v>
      </c>
    </row>
    <row r="149" spans="1:10" ht="16.05" customHeight="1">
      <c r="A149" s="68">
        <v>1</v>
      </c>
      <c r="B149" s="1763">
        <v>2</v>
      </c>
      <c r="C149" s="1763"/>
      <c r="D149" s="1763"/>
      <c r="E149" s="69">
        <v>3</v>
      </c>
      <c r="F149" s="69">
        <v>4</v>
      </c>
      <c r="G149" s="69">
        <v>5</v>
      </c>
      <c r="H149" s="429">
        <v>6</v>
      </c>
      <c r="I149" s="429">
        <v>7</v>
      </c>
      <c r="J149" s="429">
        <v>8</v>
      </c>
    </row>
    <row r="150" spans="1:10" ht="17.100000000000001" hidden="1" customHeight="1">
      <c r="A150" s="103"/>
      <c r="B150" s="1742" t="s">
        <v>50</v>
      </c>
      <c r="C150" s="1743"/>
      <c r="D150" s="1744"/>
      <c r="E150" s="60" t="s">
        <v>117</v>
      </c>
      <c r="F150" s="60"/>
      <c r="G150" s="61"/>
      <c r="H150" s="56"/>
      <c r="I150" s="56"/>
      <c r="J150" s="56"/>
    </row>
    <row r="151" spans="1:10" ht="17.100000000000001" hidden="1" customHeight="1">
      <c r="A151" s="103"/>
      <c r="B151" s="1742" t="s">
        <v>51</v>
      </c>
      <c r="C151" s="1743"/>
      <c r="D151" s="1744"/>
      <c r="E151" s="60"/>
      <c r="F151" s="56" t="e">
        <f>H151/E151/G151</f>
        <v>#DIV/0!</v>
      </c>
      <c r="G151" s="61"/>
      <c r="H151" s="56"/>
      <c r="I151" s="56"/>
      <c r="J151" s="56"/>
    </row>
    <row r="152" spans="1:10" ht="33" hidden="1" customHeight="1">
      <c r="A152" s="103"/>
      <c r="B152" s="1767" t="s">
        <v>9</v>
      </c>
      <c r="C152" s="1768"/>
      <c r="D152" s="1769"/>
      <c r="E152" s="60"/>
      <c r="F152" s="56" t="e">
        <f>H152/E152/G152</f>
        <v>#DIV/0!</v>
      </c>
      <c r="G152" s="61"/>
      <c r="H152" s="56"/>
      <c r="I152" s="56"/>
      <c r="J152" s="56"/>
    </row>
    <row r="153" spans="1:10" ht="21.9" customHeight="1">
      <c r="A153" s="1770" t="s">
        <v>52</v>
      </c>
      <c r="B153" s="1771"/>
      <c r="C153" s="1771"/>
      <c r="D153" s="1771"/>
      <c r="E153" s="1771"/>
      <c r="F153" s="1771"/>
      <c r="G153" s="1772"/>
      <c r="H153" s="96">
        <f>SUM(H150:H152)</f>
        <v>0</v>
      </c>
      <c r="I153" s="96">
        <f>SUM(I150:I152)</f>
        <v>0</v>
      </c>
      <c r="J153" s="96">
        <f>SUM(J150:J152)</f>
        <v>0</v>
      </c>
    </row>
    <row r="155" spans="1:10" ht="21.9" customHeight="1">
      <c r="B155" s="2107" t="s">
        <v>118</v>
      </c>
      <c r="C155" s="2107"/>
      <c r="D155" s="2107"/>
      <c r="E155" s="2107"/>
      <c r="F155" s="2107"/>
      <c r="G155" s="2107"/>
      <c r="H155" s="2107"/>
      <c r="I155" s="2107"/>
      <c r="J155" s="2107"/>
    </row>
    <row r="156" spans="1:10" ht="21.9" customHeight="1">
      <c r="A156" s="1858" t="s">
        <v>106</v>
      </c>
      <c r="B156" s="1801" t="s">
        <v>77</v>
      </c>
      <c r="C156" s="1801"/>
      <c r="D156" s="1801"/>
      <c r="E156" s="1858" t="s">
        <v>82</v>
      </c>
      <c r="F156" s="1800" t="s">
        <v>78</v>
      </c>
      <c r="G156" s="1800" t="s">
        <v>85</v>
      </c>
      <c r="H156" s="1801" t="s">
        <v>104</v>
      </c>
      <c r="I156" s="1801"/>
      <c r="J156" s="1801"/>
    </row>
    <row r="157" spans="1:10" ht="29.25" customHeight="1">
      <c r="A157" s="1858"/>
      <c r="B157" s="1801"/>
      <c r="C157" s="1801"/>
      <c r="D157" s="1801"/>
      <c r="E157" s="1858"/>
      <c r="F157" s="1800"/>
      <c r="G157" s="1800"/>
      <c r="H157" s="55">
        <f>H14</f>
        <v>2024</v>
      </c>
      <c r="I157" s="55">
        <f t="shared" ref="I157:J157" si="34">I14</f>
        <v>2025</v>
      </c>
      <c r="J157" s="55">
        <f t="shared" si="34"/>
        <v>2026</v>
      </c>
    </row>
    <row r="158" spans="1:10" ht="16.05" customHeight="1">
      <c r="A158" s="68">
        <v>1</v>
      </c>
      <c r="B158" s="1763">
        <v>2</v>
      </c>
      <c r="C158" s="1763"/>
      <c r="D158" s="1763"/>
      <c r="E158" s="69">
        <v>3</v>
      </c>
      <c r="F158" s="69">
        <v>4</v>
      </c>
      <c r="G158" s="69">
        <v>5</v>
      </c>
      <c r="H158" s="429">
        <v>6</v>
      </c>
      <c r="I158" s="429">
        <v>7</v>
      </c>
      <c r="J158" s="429">
        <v>8</v>
      </c>
    </row>
    <row r="159" spans="1:10" ht="23.1" hidden="1" customHeight="1">
      <c r="A159" s="103">
        <v>1</v>
      </c>
      <c r="B159" s="1746" t="s">
        <v>53</v>
      </c>
      <c r="C159" s="1747"/>
      <c r="D159" s="1748"/>
      <c r="E159" s="252" t="s">
        <v>54</v>
      </c>
      <c r="F159" s="56" t="e">
        <f>H159/G159</f>
        <v>#DIV/0!</v>
      </c>
      <c r="G159" s="56"/>
      <c r="H159" s="56"/>
      <c r="I159" s="56"/>
      <c r="J159" s="56"/>
    </row>
    <row r="160" spans="1:10" ht="23.1" hidden="1" customHeight="1">
      <c r="A160" s="103">
        <v>2</v>
      </c>
      <c r="B160" s="1746" t="s">
        <v>119</v>
      </c>
      <c r="C160" s="1747"/>
      <c r="D160" s="1748"/>
      <c r="E160" s="252" t="s">
        <v>55</v>
      </c>
      <c r="F160" s="56" t="e">
        <f t="shared" ref="F160:F162" si="35">H160/G160</f>
        <v>#DIV/0!</v>
      </c>
      <c r="G160" s="56"/>
      <c r="H160" s="56"/>
      <c r="I160" s="56"/>
      <c r="J160" s="56"/>
    </row>
    <row r="161" spans="1:10" ht="23.1" hidden="1" customHeight="1">
      <c r="A161" s="103">
        <v>3</v>
      </c>
      <c r="B161" s="1746" t="s">
        <v>56</v>
      </c>
      <c r="C161" s="1747"/>
      <c r="D161" s="1748"/>
      <c r="E161" s="252" t="s">
        <v>55</v>
      </c>
      <c r="F161" s="56" t="e">
        <f t="shared" si="35"/>
        <v>#DIV/0!</v>
      </c>
      <c r="G161" s="56"/>
      <c r="H161" s="56"/>
      <c r="I161" s="56"/>
      <c r="J161" s="56"/>
    </row>
    <row r="162" spans="1:10" ht="23.1" hidden="1" customHeight="1">
      <c r="A162" s="103">
        <v>4</v>
      </c>
      <c r="B162" s="1764" t="s">
        <v>57</v>
      </c>
      <c r="C162" s="1765"/>
      <c r="D162" s="1766"/>
      <c r="E162" s="253" t="s">
        <v>58</v>
      </c>
      <c r="F162" s="56" t="e">
        <f t="shared" si="35"/>
        <v>#DIV/0!</v>
      </c>
      <c r="G162" s="56"/>
      <c r="H162" s="56"/>
      <c r="I162" s="56"/>
      <c r="J162" s="56"/>
    </row>
    <row r="163" spans="1:10" ht="21.9" customHeight="1">
      <c r="A163" s="1770" t="s">
        <v>59</v>
      </c>
      <c r="B163" s="1771"/>
      <c r="C163" s="1771"/>
      <c r="D163" s="1771"/>
      <c r="E163" s="1771"/>
      <c r="F163" s="1771"/>
      <c r="G163" s="1772"/>
      <c r="H163" s="96">
        <f>SUM(H159:H162)</f>
        <v>0</v>
      </c>
      <c r="I163" s="96">
        <f>SUM(I159:I162)</f>
        <v>0</v>
      </c>
      <c r="J163" s="96">
        <f>SUM(J159:J162)</f>
        <v>0</v>
      </c>
    </row>
    <row r="165" spans="1:10" ht="21.9" customHeight="1">
      <c r="B165" s="2107" t="s">
        <v>120</v>
      </c>
      <c r="C165" s="2107"/>
      <c r="D165" s="2107"/>
      <c r="E165" s="2107"/>
      <c r="F165" s="2107"/>
      <c r="G165" s="2107"/>
      <c r="H165" s="2107"/>
      <c r="I165" s="2107"/>
      <c r="J165" s="2107"/>
    </row>
    <row r="166" spans="1:10" ht="23.1" customHeight="1">
      <c r="A166" s="1858" t="s">
        <v>106</v>
      </c>
      <c r="B166" s="1801" t="s">
        <v>77</v>
      </c>
      <c r="C166" s="1801"/>
      <c r="D166" s="1801"/>
      <c r="E166" s="1940" t="s">
        <v>122</v>
      </c>
      <c r="F166" s="2109" t="s">
        <v>86</v>
      </c>
      <c r="G166" s="2109" t="s">
        <v>123</v>
      </c>
      <c r="H166" s="1801" t="s">
        <v>104</v>
      </c>
      <c r="I166" s="1801"/>
      <c r="J166" s="1801"/>
    </row>
    <row r="167" spans="1:10" ht="23.1" customHeight="1">
      <c r="A167" s="1858"/>
      <c r="B167" s="1801"/>
      <c r="C167" s="1801"/>
      <c r="D167" s="1801"/>
      <c r="E167" s="1940"/>
      <c r="F167" s="2109"/>
      <c r="G167" s="2109"/>
      <c r="H167" s="55">
        <f>H14</f>
        <v>2024</v>
      </c>
      <c r="I167" s="55">
        <f t="shared" ref="I167:J167" si="36">I14</f>
        <v>2025</v>
      </c>
      <c r="J167" s="55">
        <f t="shared" si="36"/>
        <v>2026</v>
      </c>
    </row>
    <row r="168" spans="1:10" ht="16.05" customHeight="1">
      <c r="A168" s="68">
        <v>1</v>
      </c>
      <c r="B168" s="1763">
        <v>2</v>
      </c>
      <c r="C168" s="1763"/>
      <c r="D168" s="1763"/>
      <c r="E168" s="69">
        <v>3</v>
      </c>
      <c r="F168" s="69">
        <v>4</v>
      </c>
      <c r="G168" s="69">
        <v>5</v>
      </c>
      <c r="H168" s="429">
        <v>6</v>
      </c>
      <c r="I168" s="429">
        <v>7</v>
      </c>
      <c r="J168" s="429">
        <v>8</v>
      </c>
    </row>
    <row r="169" spans="1:10" ht="20.25" hidden="1" customHeight="1">
      <c r="A169" s="423">
        <v>1</v>
      </c>
      <c r="B169" s="1742" t="s">
        <v>60</v>
      </c>
      <c r="C169" s="1743"/>
      <c r="D169" s="1744"/>
      <c r="E169" s="71"/>
      <c r="F169" s="56" t="e">
        <f>H169/G169</f>
        <v>#DIV/0!</v>
      </c>
      <c r="G169" s="56"/>
      <c r="H169" s="56"/>
      <c r="I169" s="56"/>
      <c r="J169" s="56"/>
    </row>
    <row r="170" spans="1:10" ht="20.25" hidden="1" customHeight="1">
      <c r="A170" s="423">
        <v>2</v>
      </c>
      <c r="B170" s="1742" t="s">
        <v>121</v>
      </c>
      <c r="C170" s="1743"/>
      <c r="D170" s="1744"/>
      <c r="E170" s="71"/>
      <c r="F170" s="56" t="e">
        <f t="shared" ref="F170" si="37">H170/G170</f>
        <v>#DIV/0!</v>
      </c>
      <c r="G170" s="56"/>
      <c r="H170" s="56"/>
      <c r="I170" s="56"/>
      <c r="J170" s="56"/>
    </row>
    <row r="171" spans="1:10" ht="21.9" customHeight="1">
      <c r="A171" s="1770" t="s">
        <v>61</v>
      </c>
      <c r="B171" s="1771"/>
      <c r="C171" s="1771"/>
      <c r="D171" s="1771"/>
      <c r="E171" s="1771"/>
      <c r="F171" s="1771"/>
      <c r="G171" s="1772"/>
      <c r="H171" s="96">
        <f>SUM(H169:H170)</f>
        <v>0</v>
      </c>
      <c r="I171" s="96">
        <f>SUM(I169:I170)</f>
        <v>0</v>
      </c>
      <c r="J171" s="96">
        <f>SUM(J169:J170)</f>
        <v>0</v>
      </c>
    </row>
    <row r="173" spans="1:10" ht="21.9" customHeight="1">
      <c r="B173" s="2107" t="s">
        <v>138</v>
      </c>
      <c r="C173" s="2107"/>
      <c r="D173" s="2107"/>
      <c r="E173" s="2107"/>
      <c r="F173" s="2107"/>
      <c r="G173" s="2107"/>
      <c r="H173" s="2107"/>
      <c r="I173" s="2107"/>
      <c r="J173" s="2107"/>
    </row>
    <row r="174" spans="1:10" ht="23.1" customHeight="1">
      <c r="A174" s="1797" t="s">
        <v>106</v>
      </c>
      <c r="B174" s="2110" t="s">
        <v>77</v>
      </c>
      <c r="C174" s="2111"/>
      <c r="D174" s="2112"/>
      <c r="E174" s="1858" t="s">
        <v>82</v>
      </c>
      <c r="F174" s="1940" t="s">
        <v>35</v>
      </c>
      <c r="G174" s="1800" t="s">
        <v>111</v>
      </c>
      <c r="H174" s="1801" t="s">
        <v>104</v>
      </c>
      <c r="I174" s="1801"/>
      <c r="J174" s="1801"/>
    </row>
    <row r="175" spans="1:10" ht="23.1" customHeight="1">
      <c r="A175" s="1798"/>
      <c r="B175" s="2113"/>
      <c r="C175" s="2114"/>
      <c r="D175" s="2115"/>
      <c r="E175" s="1858"/>
      <c r="F175" s="1940"/>
      <c r="G175" s="1800"/>
      <c r="H175" s="55">
        <f>H14</f>
        <v>2024</v>
      </c>
      <c r="I175" s="55">
        <f t="shared" ref="I175:J175" si="38">I14</f>
        <v>2025</v>
      </c>
      <c r="J175" s="55">
        <f t="shared" si="38"/>
        <v>2026</v>
      </c>
    </row>
    <row r="176" spans="1:10" ht="16.05" customHeight="1">
      <c r="A176" s="68">
        <v>1</v>
      </c>
      <c r="B176" s="1763">
        <v>2</v>
      </c>
      <c r="C176" s="1763"/>
      <c r="D176" s="1763"/>
      <c r="E176" s="69">
        <v>3</v>
      </c>
      <c r="F176" s="69">
        <v>4</v>
      </c>
      <c r="G176" s="69">
        <v>5</v>
      </c>
      <c r="H176" s="429">
        <v>6</v>
      </c>
      <c r="I176" s="429">
        <v>7</v>
      </c>
      <c r="J176" s="429">
        <v>8</v>
      </c>
    </row>
    <row r="177" spans="1:10" ht="31.05" customHeight="1">
      <c r="A177" s="98">
        <v>1</v>
      </c>
      <c r="B177" s="2116" t="s">
        <v>62</v>
      </c>
      <c r="C177" s="2117"/>
      <c r="D177" s="2118"/>
      <c r="E177" s="99" t="s">
        <v>117</v>
      </c>
      <c r="F177" s="100" t="s">
        <v>117</v>
      </c>
      <c r="G177" s="101" t="s">
        <v>117</v>
      </c>
      <c r="H177" s="74">
        <f>SUM(H178:H188)</f>
        <v>0</v>
      </c>
      <c r="I177" s="74">
        <f t="shared" ref="I177:J177" si="39">SUM(I178:I188)</f>
        <v>0</v>
      </c>
      <c r="J177" s="74">
        <f t="shared" si="39"/>
        <v>0</v>
      </c>
    </row>
    <row r="178" spans="1:10" ht="17.100000000000001" customHeight="1">
      <c r="A178" s="103"/>
      <c r="B178" s="1727" t="s">
        <v>124</v>
      </c>
      <c r="C178" s="1728"/>
      <c r="D178" s="1729"/>
      <c r="E178" s="428" t="s">
        <v>125</v>
      </c>
      <c r="F178" s="61"/>
      <c r="G178" s="97" t="e">
        <f>H178/F178/12</f>
        <v>#DIV/0!</v>
      </c>
      <c r="H178" s="56"/>
      <c r="I178" s="56"/>
      <c r="J178" s="56"/>
    </row>
    <row r="179" spans="1:10" ht="17.100000000000001" customHeight="1">
      <c r="A179" s="103"/>
      <c r="B179" s="1727" t="s">
        <v>126</v>
      </c>
      <c r="C179" s="1728"/>
      <c r="D179" s="1729"/>
      <c r="E179" s="428" t="s">
        <v>92</v>
      </c>
      <c r="F179" s="61"/>
      <c r="G179" s="97" t="e">
        <f>H179/F179/12</f>
        <v>#DIV/0!</v>
      </c>
      <c r="H179" s="56"/>
      <c r="I179" s="56"/>
      <c r="J179" s="56"/>
    </row>
    <row r="180" spans="1:10" ht="17.100000000000001" customHeight="1">
      <c r="A180" s="103"/>
      <c r="B180" s="1727" t="s">
        <v>127</v>
      </c>
      <c r="C180" s="1728"/>
      <c r="D180" s="1729"/>
      <c r="E180" s="428" t="s">
        <v>98</v>
      </c>
      <c r="F180" s="60"/>
      <c r="G180" s="97" t="e">
        <f>H180/F180</f>
        <v>#DIV/0!</v>
      </c>
      <c r="H180" s="56"/>
      <c r="I180" s="56"/>
      <c r="J180" s="56"/>
    </row>
    <row r="181" spans="1:10" ht="17.100000000000001" customHeight="1">
      <c r="A181" s="103"/>
      <c r="B181" s="1727" t="s">
        <v>128</v>
      </c>
      <c r="C181" s="1728"/>
      <c r="D181" s="1729"/>
      <c r="E181" s="428" t="s">
        <v>98</v>
      </c>
      <c r="F181" s="60"/>
      <c r="G181" s="97" t="e">
        <f>H181/F181</f>
        <v>#DIV/0!</v>
      </c>
      <c r="H181" s="56"/>
      <c r="I181" s="56"/>
      <c r="J181" s="56"/>
    </row>
    <row r="182" spans="1:10" ht="17.100000000000001" customHeight="1">
      <c r="A182" s="103"/>
      <c r="B182" s="1727" t="s">
        <v>129</v>
      </c>
      <c r="C182" s="1728"/>
      <c r="D182" s="1729"/>
      <c r="E182" s="428" t="s">
        <v>98</v>
      </c>
      <c r="F182" s="60"/>
      <c r="G182" s="97" t="e">
        <f>H182/F182</f>
        <v>#DIV/0!</v>
      </c>
      <c r="H182" s="56"/>
      <c r="I182" s="56"/>
      <c r="J182" s="56"/>
    </row>
    <row r="183" spans="1:10" ht="17.100000000000001" customHeight="1">
      <c r="A183" s="103"/>
      <c r="B183" s="1727" t="s">
        <v>131</v>
      </c>
      <c r="C183" s="1728"/>
      <c r="D183" s="1729"/>
      <c r="E183" s="428" t="s">
        <v>98</v>
      </c>
      <c r="F183" s="60"/>
      <c r="G183" s="97" t="e">
        <f>H183/F183</f>
        <v>#DIV/0!</v>
      </c>
      <c r="H183" s="56"/>
      <c r="I183" s="56"/>
      <c r="J183" s="56"/>
    </row>
    <row r="184" spans="1:10" ht="32.1" customHeight="1">
      <c r="A184" s="103"/>
      <c r="B184" s="1727" t="s">
        <v>132</v>
      </c>
      <c r="C184" s="1728"/>
      <c r="D184" s="1729"/>
      <c r="E184" s="428" t="s">
        <v>96</v>
      </c>
      <c r="F184" s="60"/>
      <c r="G184" s="97" t="e">
        <f>H184/F184</f>
        <v>#DIV/0!</v>
      </c>
      <c r="H184" s="56"/>
      <c r="I184" s="56"/>
      <c r="J184" s="56"/>
    </row>
    <row r="185" spans="1:10" ht="17.100000000000001" customHeight="1">
      <c r="A185" s="103"/>
      <c r="B185" s="1727"/>
      <c r="C185" s="1728"/>
      <c r="D185" s="1729"/>
      <c r="E185" s="428"/>
      <c r="F185" s="60"/>
      <c r="G185" s="97" t="e">
        <f t="shared" ref="G185:G187" si="40">H185/F185</f>
        <v>#DIV/0!</v>
      </c>
      <c r="H185" s="56"/>
      <c r="I185" s="56"/>
      <c r="J185" s="56"/>
    </row>
    <row r="186" spans="1:10" ht="17.100000000000001" customHeight="1">
      <c r="A186" s="103"/>
      <c r="B186" s="1727"/>
      <c r="C186" s="1728"/>
      <c r="D186" s="1729"/>
      <c r="E186" s="428"/>
      <c r="F186" s="60"/>
      <c r="G186" s="97" t="e">
        <f t="shared" si="40"/>
        <v>#DIV/0!</v>
      </c>
      <c r="H186" s="56"/>
      <c r="I186" s="56"/>
      <c r="J186" s="56"/>
    </row>
    <row r="187" spans="1:10" ht="17.100000000000001" customHeight="1">
      <c r="A187" s="103"/>
      <c r="B187" s="1727"/>
      <c r="C187" s="1728"/>
      <c r="D187" s="1729"/>
      <c r="E187" s="428"/>
      <c r="F187" s="60"/>
      <c r="G187" s="97" t="e">
        <f t="shared" si="40"/>
        <v>#DIV/0!</v>
      </c>
      <c r="H187" s="56"/>
      <c r="I187" s="56"/>
      <c r="J187" s="56"/>
    </row>
    <row r="188" spans="1:10" ht="32.1" customHeight="1">
      <c r="A188" s="103">
        <v>2</v>
      </c>
      <c r="B188" s="1764" t="s">
        <v>133</v>
      </c>
      <c r="C188" s="1765"/>
      <c r="D188" s="1766"/>
      <c r="E188" s="428" t="s">
        <v>92</v>
      </c>
      <c r="F188" s="61"/>
      <c r="G188" s="97" t="e">
        <f>H188/F188</f>
        <v>#DIV/0!</v>
      </c>
      <c r="H188" s="56"/>
      <c r="I188" s="56"/>
      <c r="J188" s="56"/>
    </row>
    <row r="189" spans="1:10" ht="21.9" customHeight="1">
      <c r="A189" s="98">
        <v>3</v>
      </c>
      <c r="B189" s="2116" t="s">
        <v>134</v>
      </c>
      <c r="C189" s="2117"/>
      <c r="D189" s="2118"/>
      <c r="E189" s="99" t="s">
        <v>117</v>
      </c>
      <c r="F189" s="100" t="s">
        <v>117</v>
      </c>
      <c r="G189" s="101" t="s">
        <v>117</v>
      </c>
      <c r="H189" s="74">
        <f>H190+H191+H192</f>
        <v>0</v>
      </c>
      <c r="I189" s="74">
        <f t="shared" ref="I189:J189" si="41">I190+I191+I192</f>
        <v>0</v>
      </c>
      <c r="J189" s="74">
        <f t="shared" si="41"/>
        <v>0</v>
      </c>
    </row>
    <row r="190" spans="1:10" ht="17.100000000000001" customHeight="1">
      <c r="A190" s="103"/>
      <c r="B190" s="1727"/>
      <c r="C190" s="1728"/>
      <c r="D190" s="1729"/>
      <c r="E190" s="428" t="s">
        <v>95</v>
      </c>
      <c r="F190" s="60"/>
      <c r="G190" s="56" t="e">
        <f>H190/F190</f>
        <v>#DIV/0!</v>
      </c>
      <c r="H190" s="56"/>
      <c r="I190" s="56"/>
      <c r="J190" s="56"/>
    </row>
    <row r="191" spans="1:10" ht="17.100000000000001" customHeight="1">
      <c r="A191" s="103"/>
      <c r="B191" s="1727"/>
      <c r="C191" s="1728"/>
      <c r="D191" s="1729"/>
      <c r="E191" s="428" t="s">
        <v>92</v>
      </c>
      <c r="F191" s="60"/>
      <c r="G191" s="56" t="e">
        <f>H191/F191</f>
        <v>#DIV/0!</v>
      </c>
      <c r="H191" s="56"/>
      <c r="I191" s="56"/>
      <c r="J191" s="56"/>
    </row>
    <row r="192" spans="1:10" ht="17.100000000000001" customHeight="1">
      <c r="A192" s="103"/>
      <c r="B192" s="1727"/>
      <c r="C192" s="1728"/>
      <c r="D192" s="1729"/>
      <c r="E192" s="428" t="s">
        <v>96</v>
      </c>
      <c r="F192" s="60"/>
      <c r="G192" s="56" t="e">
        <f>H192/F192</f>
        <v>#DIV/0!</v>
      </c>
      <c r="H192" s="56"/>
      <c r="I192" s="56"/>
      <c r="J192" s="56"/>
    </row>
    <row r="193" spans="1:10" ht="39" customHeight="1">
      <c r="A193" s="98">
        <v>4</v>
      </c>
      <c r="B193" s="2116" t="s">
        <v>135</v>
      </c>
      <c r="C193" s="2117"/>
      <c r="D193" s="2118"/>
      <c r="E193" s="99" t="s">
        <v>117</v>
      </c>
      <c r="F193" s="100" t="s">
        <v>117</v>
      </c>
      <c r="G193" s="101" t="s">
        <v>117</v>
      </c>
      <c r="H193" s="74">
        <f>SUM(H194:H199)</f>
        <v>0</v>
      </c>
      <c r="I193" s="74">
        <f t="shared" ref="I193:J193" si="42">SUM(I194:I199)</f>
        <v>0</v>
      </c>
      <c r="J193" s="74">
        <f t="shared" si="42"/>
        <v>0</v>
      </c>
    </row>
    <row r="194" spans="1:10" s="77" customFormat="1" ht="17.100000000000001" customHeight="1">
      <c r="A194" s="116"/>
      <c r="B194" s="1867"/>
      <c r="C194" s="1868"/>
      <c r="D194" s="1869"/>
      <c r="E194" s="75" t="s">
        <v>96</v>
      </c>
      <c r="F194" s="76"/>
      <c r="G194" s="56" t="e">
        <f>H194/F194</f>
        <v>#DIV/0!</v>
      </c>
      <c r="H194" s="56"/>
      <c r="I194" s="56"/>
      <c r="J194" s="56"/>
    </row>
    <row r="195" spans="1:10" s="77" customFormat="1" ht="17.100000000000001" hidden="1" customHeight="1">
      <c r="A195" s="116"/>
      <c r="B195" s="1867"/>
      <c r="C195" s="1868"/>
      <c r="D195" s="1869"/>
      <c r="E195" s="75" t="s">
        <v>96</v>
      </c>
      <c r="F195" s="76"/>
      <c r="G195" s="56" t="e">
        <f t="shared" ref="G195:G214" si="43">H195/F195</f>
        <v>#DIV/0!</v>
      </c>
      <c r="H195" s="56"/>
      <c r="I195" s="56"/>
      <c r="J195" s="56"/>
    </row>
    <row r="196" spans="1:10" s="77" customFormat="1" ht="17.100000000000001" hidden="1" customHeight="1">
      <c r="A196" s="116"/>
      <c r="B196" s="1867"/>
      <c r="C196" s="1868"/>
      <c r="D196" s="1869"/>
      <c r="E196" s="75" t="s">
        <v>96</v>
      </c>
      <c r="F196" s="76"/>
      <c r="G196" s="56" t="e">
        <f t="shared" si="43"/>
        <v>#DIV/0!</v>
      </c>
      <c r="H196" s="56"/>
      <c r="I196" s="56"/>
      <c r="J196" s="56"/>
    </row>
    <row r="197" spans="1:10" s="77" customFormat="1" ht="17.100000000000001" hidden="1" customHeight="1">
      <c r="A197" s="116"/>
      <c r="B197" s="1867"/>
      <c r="C197" s="1868"/>
      <c r="D197" s="1869"/>
      <c r="E197" s="75" t="s">
        <v>96</v>
      </c>
      <c r="F197" s="76"/>
      <c r="G197" s="56" t="e">
        <f t="shared" si="43"/>
        <v>#DIV/0!</v>
      </c>
      <c r="H197" s="56"/>
      <c r="I197" s="56"/>
      <c r="J197" s="56"/>
    </row>
    <row r="198" spans="1:10" s="77" customFormat="1" ht="17.100000000000001" hidden="1" customHeight="1">
      <c r="A198" s="116"/>
      <c r="B198" s="1867"/>
      <c r="C198" s="1868"/>
      <c r="D198" s="1869"/>
      <c r="E198" s="75" t="s">
        <v>96</v>
      </c>
      <c r="F198" s="76"/>
      <c r="G198" s="56" t="e">
        <f t="shared" si="43"/>
        <v>#DIV/0!</v>
      </c>
      <c r="H198" s="56"/>
      <c r="I198" s="56"/>
      <c r="J198" s="56"/>
    </row>
    <row r="199" spans="1:10" s="77" customFormat="1" ht="17.100000000000001" customHeight="1">
      <c r="A199" s="116"/>
      <c r="B199" s="1867"/>
      <c r="C199" s="1868"/>
      <c r="D199" s="1869"/>
      <c r="E199" s="75" t="s">
        <v>96</v>
      </c>
      <c r="F199" s="76"/>
      <c r="G199" s="56" t="e">
        <f>H199/F199</f>
        <v>#DIV/0!</v>
      </c>
      <c r="H199" s="56"/>
      <c r="I199" s="56"/>
      <c r="J199" s="56"/>
    </row>
    <row r="200" spans="1:10" s="77" customFormat="1" ht="36" customHeight="1">
      <c r="A200" s="98">
        <v>5</v>
      </c>
      <c r="B200" s="2116" t="s">
        <v>136</v>
      </c>
      <c r="C200" s="2117"/>
      <c r="D200" s="2118"/>
      <c r="E200" s="99" t="s">
        <v>117</v>
      </c>
      <c r="F200" s="100" t="s">
        <v>117</v>
      </c>
      <c r="G200" s="101" t="s">
        <v>117</v>
      </c>
      <c r="H200" s="74">
        <f>SUM(H201:H204)</f>
        <v>0</v>
      </c>
      <c r="I200" s="74">
        <f t="shared" ref="I200:J200" si="44">SUM(I201:I204)</f>
        <v>0</v>
      </c>
      <c r="J200" s="74">
        <f t="shared" si="44"/>
        <v>0</v>
      </c>
    </row>
    <row r="201" spans="1:10" ht="17.100000000000001" customHeight="1">
      <c r="A201" s="103"/>
      <c r="B201" s="1727"/>
      <c r="C201" s="1728"/>
      <c r="D201" s="1729"/>
      <c r="E201" s="428" t="s">
        <v>96</v>
      </c>
      <c r="F201" s="60"/>
      <c r="G201" s="56" t="e">
        <f t="shared" si="43"/>
        <v>#DIV/0!</v>
      </c>
      <c r="H201" s="56"/>
      <c r="I201" s="56"/>
      <c r="J201" s="56"/>
    </row>
    <row r="202" spans="1:10" ht="17.100000000000001" hidden="1" customHeight="1">
      <c r="A202" s="103"/>
      <c r="B202" s="1727"/>
      <c r="C202" s="1728"/>
      <c r="D202" s="1729"/>
      <c r="E202" s="428" t="s">
        <v>96</v>
      </c>
      <c r="F202" s="60"/>
      <c r="G202" s="56" t="e">
        <f t="shared" si="43"/>
        <v>#DIV/0!</v>
      </c>
      <c r="H202" s="56"/>
      <c r="I202" s="56"/>
      <c r="J202" s="56"/>
    </row>
    <row r="203" spans="1:10" ht="17.100000000000001" hidden="1" customHeight="1">
      <c r="A203" s="103"/>
      <c r="B203" s="1727"/>
      <c r="C203" s="1728"/>
      <c r="D203" s="1729"/>
      <c r="E203" s="428" t="s">
        <v>96</v>
      </c>
      <c r="F203" s="60"/>
      <c r="G203" s="56" t="e">
        <f t="shared" si="43"/>
        <v>#DIV/0!</v>
      </c>
      <c r="H203" s="56"/>
      <c r="I203" s="56"/>
      <c r="J203" s="56"/>
    </row>
    <row r="204" spans="1:10" ht="17.100000000000001" hidden="1" customHeight="1">
      <c r="A204" s="103"/>
      <c r="B204" s="1727"/>
      <c r="C204" s="1728"/>
      <c r="D204" s="1729"/>
      <c r="E204" s="428" t="s">
        <v>95</v>
      </c>
      <c r="F204" s="60"/>
      <c r="G204" s="56" t="e">
        <f t="shared" si="43"/>
        <v>#DIV/0!</v>
      </c>
      <c r="H204" s="56"/>
      <c r="I204" s="56"/>
      <c r="J204" s="56"/>
    </row>
    <row r="205" spans="1:10" ht="17.100000000000001" customHeight="1">
      <c r="A205" s="98"/>
      <c r="B205" s="2254"/>
      <c r="C205" s="2255"/>
      <c r="D205" s="2256"/>
      <c r="E205" s="99" t="s">
        <v>117</v>
      </c>
      <c r="F205" s="100" t="s">
        <v>117</v>
      </c>
      <c r="G205" s="101" t="s">
        <v>117</v>
      </c>
      <c r="H205" s="74">
        <f>SUM(H206:H214)</f>
        <v>0</v>
      </c>
      <c r="I205" s="74">
        <f t="shared" ref="I205:J205" si="45">SUM(I206:I214)</f>
        <v>0</v>
      </c>
      <c r="J205" s="74">
        <f t="shared" si="45"/>
        <v>0</v>
      </c>
    </row>
    <row r="206" spans="1:10" ht="17.100000000000001" customHeight="1">
      <c r="A206" s="103"/>
      <c r="B206" s="1867" t="s">
        <v>189</v>
      </c>
      <c r="C206" s="1868"/>
      <c r="D206" s="1869"/>
      <c r="E206" s="428" t="s">
        <v>95</v>
      </c>
      <c r="F206" s="60"/>
      <c r="G206" s="56" t="e">
        <f t="shared" si="43"/>
        <v>#DIV/0!</v>
      </c>
      <c r="H206" s="56"/>
      <c r="I206" s="56"/>
      <c r="J206" s="56"/>
    </row>
    <row r="207" spans="1:10" ht="17.100000000000001" customHeight="1">
      <c r="A207" s="103"/>
      <c r="B207" s="1727" t="s">
        <v>423</v>
      </c>
      <c r="C207" s="1728"/>
      <c r="D207" s="1729"/>
      <c r="E207" s="75" t="s">
        <v>96</v>
      </c>
      <c r="F207" s="60"/>
      <c r="G207" s="56" t="e">
        <f t="shared" si="43"/>
        <v>#DIV/0!</v>
      </c>
      <c r="H207" s="56"/>
      <c r="I207" s="56"/>
      <c r="J207" s="56"/>
    </row>
    <row r="208" spans="1:10" ht="17.100000000000001" customHeight="1">
      <c r="A208" s="103"/>
      <c r="B208" s="2257" t="s">
        <v>183</v>
      </c>
      <c r="C208" s="2257"/>
      <c r="D208" s="2257"/>
      <c r="E208" s="75" t="s">
        <v>96</v>
      </c>
      <c r="F208" s="60"/>
      <c r="G208" s="56" t="e">
        <f t="shared" si="43"/>
        <v>#DIV/0!</v>
      </c>
      <c r="H208" s="56"/>
      <c r="I208" s="56"/>
      <c r="J208" s="56"/>
    </row>
    <row r="209" spans="1:10" ht="17.100000000000001" customHeight="1">
      <c r="A209" s="103"/>
      <c r="B209" s="2257" t="s">
        <v>177</v>
      </c>
      <c r="C209" s="2257"/>
      <c r="D209" s="2257"/>
      <c r="E209" s="75" t="s">
        <v>95</v>
      </c>
      <c r="F209" s="60"/>
      <c r="G209" s="56" t="e">
        <f t="shared" si="43"/>
        <v>#DIV/0!</v>
      </c>
      <c r="H209" s="56"/>
      <c r="I209" s="56"/>
      <c r="J209" s="56"/>
    </row>
    <row r="210" spans="1:10" ht="17.100000000000001" customHeight="1">
      <c r="A210" s="103"/>
      <c r="B210" s="1729" t="s">
        <v>193</v>
      </c>
      <c r="C210" s="1712"/>
      <c r="D210" s="1712"/>
      <c r="E210" s="75" t="s">
        <v>96</v>
      </c>
      <c r="F210" s="60"/>
      <c r="G210" s="56" t="e">
        <f t="shared" si="43"/>
        <v>#DIV/0!</v>
      </c>
      <c r="H210" s="56"/>
      <c r="I210" s="56"/>
      <c r="J210" s="56"/>
    </row>
    <row r="211" spans="1:10" ht="17.100000000000001" customHeight="1">
      <c r="A211" s="103"/>
      <c r="B211" s="1727"/>
      <c r="C211" s="1728"/>
      <c r="D211" s="1729"/>
      <c r="E211" s="75" t="s">
        <v>96</v>
      </c>
      <c r="F211" s="60"/>
      <c r="G211" s="56" t="e">
        <f t="shared" si="43"/>
        <v>#DIV/0!</v>
      </c>
      <c r="H211" s="56"/>
      <c r="I211" s="56"/>
      <c r="J211" s="56"/>
    </row>
    <row r="212" spans="1:10" ht="17.100000000000001" customHeight="1">
      <c r="A212" s="103"/>
      <c r="B212" s="1727"/>
      <c r="C212" s="1728"/>
      <c r="D212" s="1729"/>
      <c r="E212" s="428"/>
      <c r="F212" s="60"/>
      <c r="G212" s="56" t="e">
        <f t="shared" si="43"/>
        <v>#DIV/0!</v>
      </c>
      <c r="H212" s="56"/>
      <c r="I212" s="56"/>
      <c r="J212" s="56"/>
    </row>
    <row r="213" spans="1:10" ht="17.100000000000001" customHeight="1">
      <c r="A213" s="103"/>
      <c r="B213" s="1727"/>
      <c r="C213" s="1728"/>
      <c r="D213" s="1729"/>
      <c r="E213" s="428"/>
      <c r="F213" s="60"/>
      <c r="G213" s="56" t="e">
        <f t="shared" si="43"/>
        <v>#DIV/0!</v>
      </c>
      <c r="H213" s="56"/>
      <c r="I213" s="56"/>
      <c r="J213" s="56"/>
    </row>
    <row r="214" spans="1:10" ht="17.100000000000001" customHeight="1">
      <c r="A214" s="103"/>
      <c r="B214" s="1894"/>
      <c r="C214" s="1895"/>
      <c r="D214" s="1896"/>
      <c r="E214" s="428"/>
      <c r="F214" s="60"/>
      <c r="G214" s="56" t="e">
        <f t="shared" si="43"/>
        <v>#DIV/0!</v>
      </c>
      <c r="H214" s="56"/>
      <c r="I214" s="56"/>
      <c r="J214" s="56"/>
    </row>
    <row r="215" spans="1:10" ht="21.9" customHeight="1">
      <c r="A215" s="1770" t="s">
        <v>63</v>
      </c>
      <c r="B215" s="1771"/>
      <c r="C215" s="1771"/>
      <c r="D215" s="1771"/>
      <c r="E215" s="1771"/>
      <c r="F215" s="1771"/>
      <c r="G215" s="1772"/>
      <c r="H215" s="96">
        <f>H177+H189+H193+H200+H205</f>
        <v>0</v>
      </c>
      <c r="I215" s="96">
        <f>I177+I189+I193+I200+I205</f>
        <v>0</v>
      </c>
      <c r="J215" s="96">
        <f>J177+J189+J193+J200+J205</f>
        <v>0</v>
      </c>
    </row>
    <row r="217" spans="1:10" ht="21.9" customHeight="1">
      <c r="B217" s="2107" t="s">
        <v>139</v>
      </c>
      <c r="C217" s="2107"/>
      <c r="D217" s="2107"/>
      <c r="E217" s="2107"/>
      <c r="F217" s="2107"/>
      <c r="G217" s="2107"/>
      <c r="H217" s="2107"/>
      <c r="I217" s="2107"/>
      <c r="J217" s="2107"/>
    </row>
    <row r="218" spans="1:10" ht="23.1" customHeight="1">
      <c r="A218" s="1797" t="s">
        <v>106</v>
      </c>
      <c r="B218" s="2110" t="s">
        <v>77</v>
      </c>
      <c r="C218" s="2111"/>
      <c r="D218" s="2112"/>
      <c r="E218" s="1858" t="s">
        <v>82</v>
      </c>
      <c r="F218" s="1940" t="s">
        <v>35</v>
      </c>
      <c r="G218" s="1800" t="s">
        <v>111</v>
      </c>
      <c r="H218" s="1801" t="s">
        <v>104</v>
      </c>
      <c r="I218" s="1801"/>
      <c r="J218" s="1801"/>
    </row>
    <row r="219" spans="1:10" ht="23.1" customHeight="1">
      <c r="A219" s="1798"/>
      <c r="B219" s="2113"/>
      <c r="C219" s="2114"/>
      <c r="D219" s="2115"/>
      <c r="E219" s="1858"/>
      <c r="F219" s="1940"/>
      <c r="G219" s="1800"/>
      <c r="H219" s="55">
        <f>H14</f>
        <v>2024</v>
      </c>
      <c r="I219" s="55">
        <f t="shared" ref="I219:J219" si="46">I14</f>
        <v>2025</v>
      </c>
      <c r="J219" s="55">
        <f t="shared" si="46"/>
        <v>2026</v>
      </c>
    </row>
    <row r="220" spans="1:10" ht="16.05" customHeight="1">
      <c r="A220" s="68">
        <v>1</v>
      </c>
      <c r="B220" s="1763">
        <v>2</v>
      </c>
      <c r="C220" s="1763"/>
      <c r="D220" s="1763"/>
      <c r="E220" s="69">
        <v>3</v>
      </c>
      <c r="F220" s="69">
        <v>4</v>
      </c>
      <c r="G220" s="69">
        <v>5</v>
      </c>
      <c r="H220" s="429">
        <v>6</v>
      </c>
      <c r="I220" s="429">
        <v>7</v>
      </c>
      <c r="J220" s="429">
        <v>8</v>
      </c>
    </row>
    <row r="221" spans="1:10" ht="17.100000000000001" hidden="1" customHeight="1">
      <c r="A221" s="114"/>
      <c r="B221" s="1727" t="s">
        <v>140</v>
      </c>
      <c r="C221" s="1728"/>
      <c r="D221" s="1729"/>
      <c r="E221" s="75" t="s">
        <v>95</v>
      </c>
      <c r="F221" s="80"/>
      <c r="G221" s="97" t="e">
        <f t="shared" ref="G221:G233" si="47">H221/F221</f>
        <v>#DIV/0!</v>
      </c>
      <c r="H221" s="56"/>
      <c r="I221" s="56"/>
      <c r="J221" s="56"/>
    </row>
    <row r="222" spans="1:10" ht="17.100000000000001" hidden="1" customHeight="1">
      <c r="A222" s="114"/>
      <c r="B222" s="1727" t="s">
        <v>141</v>
      </c>
      <c r="C222" s="1728"/>
      <c r="D222" s="1729"/>
      <c r="E222" s="75" t="s">
        <v>95</v>
      </c>
      <c r="F222" s="80"/>
      <c r="G222" s="97" t="e">
        <f t="shared" si="47"/>
        <v>#DIV/0!</v>
      </c>
      <c r="H222" s="56"/>
      <c r="I222" s="56"/>
      <c r="J222" s="56"/>
    </row>
    <row r="223" spans="1:10" ht="17.100000000000001" hidden="1" customHeight="1">
      <c r="A223" s="114"/>
      <c r="B223" s="1727" t="s">
        <v>142</v>
      </c>
      <c r="C223" s="1728"/>
      <c r="D223" s="1729"/>
      <c r="E223" s="75" t="s">
        <v>98</v>
      </c>
      <c r="F223" s="80"/>
      <c r="G223" s="97" t="e">
        <f t="shared" si="47"/>
        <v>#DIV/0!</v>
      </c>
      <c r="H223" s="56"/>
      <c r="I223" s="56"/>
      <c r="J223" s="56"/>
    </row>
    <row r="224" spans="1:10" ht="17.100000000000001" customHeight="1">
      <c r="A224" s="114"/>
      <c r="B224" s="1727" t="s">
        <v>190</v>
      </c>
      <c r="C224" s="1728"/>
      <c r="D224" s="1729"/>
      <c r="E224" s="75" t="s">
        <v>93</v>
      </c>
      <c r="F224" s="80"/>
      <c r="G224" s="97" t="e">
        <f>H224/F224</f>
        <v>#DIV/0!</v>
      </c>
      <c r="H224" s="56"/>
      <c r="I224" s="56"/>
      <c r="J224" s="56"/>
    </row>
    <row r="225" spans="1:10" ht="17.100000000000001" customHeight="1">
      <c r="A225" s="114"/>
      <c r="B225" s="1997" t="s">
        <v>185</v>
      </c>
      <c r="C225" s="1997"/>
      <c r="D225" s="1997"/>
      <c r="E225" s="75" t="s">
        <v>93</v>
      </c>
      <c r="F225" s="60"/>
      <c r="G225" s="97" t="e">
        <f t="shared" si="47"/>
        <v>#DIV/0!</v>
      </c>
      <c r="H225" s="56"/>
      <c r="I225" s="56"/>
      <c r="J225" s="56"/>
    </row>
    <row r="226" spans="1:10" ht="17.100000000000001" customHeight="1">
      <c r="A226" s="114"/>
      <c r="B226" s="1712"/>
      <c r="C226" s="1712"/>
      <c r="D226" s="1712"/>
      <c r="E226" s="75"/>
      <c r="F226" s="60"/>
      <c r="G226" s="97" t="e">
        <f t="shared" si="47"/>
        <v>#DIV/0!</v>
      </c>
      <c r="H226" s="56"/>
      <c r="I226" s="56"/>
      <c r="J226" s="56"/>
    </row>
    <row r="227" spans="1:10" ht="17.100000000000001" customHeight="1">
      <c r="A227" s="114"/>
      <c r="B227" s="1712"/>
      <c r="C227" s="1712"/>
      <c r="D227" s="1712"/>
      <c r="E227" s="75"/>
      <c r="F227" s="60"/>
      <c r="G227" s="97" t="e">
        <f t="shared" si="47"/>
        <v>#DIV/0!</v>
      </c>
      <c r="H227" s="56"/>
      <c r="I227" s="56"/>
      <c r="J227" s="56"/>
    </row>
    <row r="228" spans="1:10" ht="17.100000000000001" customHeight="1">
      <c r="A228" s="114"/>
      <c r="B228" s="1712"/>
      <c r="C228" s="1712"/>
      <c r="D228" s="1712"/>
      <c r="E228" s="75"/>
      <c r="F228" s="60"/>
      <c r="G228" s="97" t="e">
        <f t="shared" si="47"/>
        <v>#DIV/0!</v>
      </c>
      <c r="H228" s="56"/>
      <c r="I228" s="56"/>
      <c r="J228" s="56"/>
    </row>
    <row r="229" spans="1:10" ht="17.100000000000001" hidden="1" customHeight="1">
      <c r="A229" s="114"/>
      <c r="B229" s="1712"/>
      <c r="C229" s="1712"/>
      <c r="D229" s="1712"/>
      <c r="E229" s="75"/>
      <c r="F229" s="60"/>
      <c r="G229" s="97" t="e">
        <f t="shared" si="47"/>
        <v>#DIV/0!</v>
      </c>
      <c r="H229" s="56"/>
      <c r="I229" s="56"/>
      <c r="J229" s="56"/>
    </row>
    <row r="230" spans="1:10" ht="17.100000000000001" hidden="1" customHeight="1">
      <c r="A230" s="114"/>
      <c r="B230" s="1712"/>
      <c r="C230" s="1712"/>
      <c r="D230" s="1712"/>
      <c r="E230" s="75"/>
      <c r="F230" s="60"/>
      <c r="G230" s="97" t="e">
        <f t="shared" si="47"/>
        <v>#DIV/0!</v>
      </c>
      <c r="H230" s="56"/>
      <c r="I230" s="56"/>
      <c r="J230" s="56"/>
    </row>
    <row r="231" spans="1:10" ht="17.100000000000001" hidden="1" customHeight="1">
      <c r="A231" s="114"/>
      <c r="B231" s="1727"/>
      <c r="C231" s="1728"/>
      <c r="D231" s="1729"/>
      <c r="E231" s="75"/>
      <c r="F231" s="60"/>
      <c r="G231" s="97" t="e">
        <f t="shared" si="47"/>
        <v>#DIV/0!</v>
      </c>
      <c r="H231" s="56"/>
      <c r="I231" s="56"/>
      <c r="J231" s="56"/>
    </row>
    <row r="232" spans="1:10" ht="17.100000000000001" hidden="1" customHeight="1">
      <c r="A232" s="114"/>
      <c r="B232" s="1727"/>
      <c r="C232" s="1728"/>
      <c r="D232" s="1729"/>
      <c r="E232" s="75"/>
      <c r="F232" s="60"/>
      <c r="G232" s="97" t="e">
        <f t="shared" si="47"/>
        <v>#DIV/0!</v>
      </c>
      <c r="H232" s="56"/>
      <c r="I232" s="56"/>
      <c r="J232" s="56"/>
    </row>
    <row r="233" spans="1:10" ht="17.100000000000001" customHeight="1">
      <c r="A233" s="114"/>
      <c r="B233" s="1727"/>
      <c r="C233" s="1728"/>
      <c r="D233" s="1729"/>
      <c r="E233" s="75"/>
      <c r="F233" s="60"/>
      <c r="G233" s="97" t="e">
        <f t="shared" si="47"/>
        <v>#DIV/0!</v>
      </c>
      <c r="H233" s="56"/>
      <c r="I233" s="56"/>
      <c r="J233" s="56"/>
    </row>
    <row r="234" spans="1:10" ht="21.9" customHeight="1">
      <c r="A234" s="1770" t="s">
        <v>65</v>
      </c>
      <c r="B234" s="1771"/>
      <c r="C234" s="1771"/>
      <c r="D234" s="1771"/>
      <c r="E234" s="1771"/>
      <c r="F234" s="1771"/>
      <c r="G234" s="1772"/>
      <c r="H234" s="96">
        <f>SUM(H221:H233)</f>
        <v>0</v>
      </c>
      <c r="I234" s="96">
        <f t="shared" ref="I234:J234" si="48">SUM(I221:I233)</f>
        <v>0</v>
      </c>
      <c r="J234" s="96">
        <f t="shared" si="48"/>
        <v>0</v>
      </c>
    </row>
    <row r="236" spans="1:10" ht="21.9" customHeight="1">
      <c r="B236" s="2107" t="s">
        <v>143</v>
      </c>
      <c r="C236" s="2107"/>
      <c r="D236" s="2107"/>
      <c r="E236" s="2107"/>
      <c r="F236" s="2107"/>
      <c r="G236" s="2107"/>
      <c r="H236" s="2107"/>
      <c r="I236" s="2107"/>
      <c r="J236" s="2107"/>
    </row>
    <row r="237" spans="1:10" ht="23.1" customHeight="1">
      <c r="A237" s="1797" t="s">
        <v>106</v>
      </c>
      <c r="B237" s="2110" t="s">
        <v>77</v>
      </c>
      <c r="C237" s="2111"/>
      <c r="D237" s="2112"/>
      <c r="E237" s="1858" t="s">
        <v>82</v>
      </c>
      <c r="F237" s="1940" t="s">
        <v>35</v>
      </c>
      <c r="G237" s="1800" t="s">
        <v>111</v>
      </c>
      <c r="H237" s="1801" t="s">
        <v>104</v>
      </c>
      <c r="I237" s="1801"/>
      <c r="J237" s="1801"/>
    </row>
    <row r="238" spans="1:10" ht="23.1" customHeight="1">
      <c r="A238" s="1798"/>
      <c r="B238" s="2113"/>
      <c r="C238" s="2114"/>
      <c r="D238" s="2115"/>
      <c r="E238" s="1858"/>
      <c r="F238" s="1940"/>
      <c r="G238" s="1800"/>
      <c r="H238" s="55">
        <f>H14</f>
        <v>2024</v>
      </c>
      <c r="I238" s="55">
        <f t="shared" ref="I238:J238" si="49">I14</f>
        <v>2025</v>
      </c>
      <c r="J238" s="55">
        <f t="shared" si="49"/>
        <v>2026</v>
      </c>
    </row>
    <row r="239" spans="1:10" ht="16.05" customHeight="1">
      <c r="A239" s="68">
        <v>1</v>
      </c>
      <c r="B239" s="1763">
        <v>2</v>
      </c>
      <c r="C239" s="1763"/>
      <c r="D239" s="1763"/>
      <c r="E239" s="69">
        <v>3</v>
      </c>
      <c r="F239" s="69">
        <v>4</v>
      </c>
      <c r="G239" s="69">
        <v>5</v>
      </c>
      <c r="H239" s="429">
        <v>6</v>
      </c>
      <c r="I239" s="429">
        <v>7</v>
      </c>
      <c r="J239" s="429">
        <v>8</v>
      </c>
    </row>
    <row r="240" spans="1:10" ht="17.100000000000001" customHeight="1">
      <c r="A240" s="125">
        <v>1</v>
      </c>
      <c r="B240" s="2126" t="s">
        <v>144</v>
      </c>
      <c r="C240" s="2127"/>
      <c r="D240" s="2128"/>
      <c r="E240" s="99" t="s">
        <v>117</v>
      </c>
      <c r="F240" s="100" t="s">
        <v>117</v>
      </c>
      <c r="G240" s="101" t="s">
        <v>117</v>
      </c>
      <c r="H240" s="137"/>
      <c r="I240" s="137"/>
      <c r="J240" s="137"/>
    </row>
    <row r="241" spans="1:10" ht="17.100000000000001" customHeight="1">
      <c r="A241" s="114"/>
      <c r="B241" s="1727"/>
      <c r="C241" s="1728"/>
      <c r="D241" s="1729"/>
      <c r="E241" s="75" t="s">
        <v>96</v>
      </c>
      <c r="F241" s="80"/>
      <c r="G241" s="97" t="e">
        <f t="shared" ref="G241:G246" si="50">H241/F241</f>
        <v>#DIV/0!</v>
      </c>
      <c r="H241" s="56"/>
      <c r="I241" s="56"/>
      <c r="J241" s="56"/>
    </row>
    <row r="242" spans="1:10" ht="17.100000000000001" hidden="1" customHeight="1">
      <c r="A242" s="114"/>
      <c r="B242" s="1727"/>
      <c r="C242" s="1728"/>
      <c r="D242" s="1729"/>
      <c r="E242" s="75"/>
      <c r="F242" s="80"/>
      <c r="G242" s="97" t="e">
        <f t="shared" si="50"/>
        <v>#DIV/0!</v>
      </c>
      <c r="H242" s="56"/>
      <c r="I242" s="56"/>
      <c r="J242" s="56"/>
    </row>
    <row r="243" spans="1:10" ht="17.100000000000001" hidden="1" customHeight="1">
      <c r="A243" s="114"/>
      <c r="B243" s="1727" t="s">
        <v>66</v>
      </c>
      <c r="C243" s="1728"/>
      <c r="D243" s="1729"/>
      <c r="E243" s="75"/>
      <c r="F243" s="80"/>
      <c r="G243" s="97" t="e">
        <f t="shared" si="50"/>
        <v>#DIV/0!</v>
      </c>
      <c r="H243" s="56"/>
      <c r="I243" s="56"/>
      <c r="J243" s="56"/>
    </row>
    <row r="244" spans="1:10" ht="17.100000000000001" hidden="1" customHeight="1">
      <c r="A244" s="114"/>
      <c r="B244" s="1727"/>
      <c r="C244" s="1728"/>
      <c r="D244" s="1729"/>
      <c r="E244" s="75"/>
      <c r="F244" s="80"/>
      <c r="G244" s="97" t="e">
        <f>H244/F244</f>
        <v>#DIV/0!</v>
      </c>
      <c r="H244" s="56"/>
      <c r="I244" s="56"/>
      <c r="J244" s="56"/>
    </row>
    <row r="245" spans="1:10" ht="17.100000000000001" hidden="1" customHeight="1">
      <c r="A245" s="114"/>
      <c r="B245" s="1727" t="s">
        <v>67</v>
      </c>
      <c r="C245" s="1728"/>
      <c r="D245" s="1729"/>
      <c r="E245" s="75"/>
      <c r="F245" s="60"/>
      <c r="G245" s="97" t="e">
        <f t="shared" si="50"/>
        <v>#DIV/0!</v>
      </c>
      <c r="H245" s="56"/>
      <c r="I245" s="56"/>
      <c r="J245" s="56"/>
    </row>
    <row r="246" spans="1:10" ht="17.100000000000001" hidden="1" customHeight="1">
      <c r="A246" s="114"/>
      <c r="B246" s="1712" t="s">
        <v>68</v>
      </c>
      <c r="C246" s="1712"/>
      <c r="D246" s="1712"/>
      <c r="E246" s="75"/>
      <c r="F246" s="60"/>
      <c r="G246" s="97" t="e">
        <f t="shared" si="50"/>
        <v>#DIV/0!</v>
      </c>
      <c r="H246" s="56"/>
      <c r="I246" s="56"/>
      <c r="J246" s="56"/>
    </row>
    <row r="247" spans="1:10" ht="21.9" customHeight="1">
      <c r="A247" s="1770" t="s">
        <v>69</v>
      </c>
      <c r="B247" s="1771"/>
      <c r="C247" s="1771"/>
      <c r="D247" s="1771"/>
      <c r="E247" s="1771"/>
      <c r="F247" s="1771"/>
      <c r="G247" s="1772"/>
      <c r="H247" s="96">
        <f>SUM(H240:H246)</f>
        <v>0</v>
      </c>
      <c r="I247" s="96">
        <f>SUM(I240:I246)</f>
        <v>0</v>
      </c>
      <c r="J247" s="96">
        <f>SUM(J240:J246)</f>
        <v>0</v>
      </c>
    </row>
    <row r="249" spans="1:10" ht="21.9" customHeight="1">
      <c r="B249" s="2107" t="s">
        <v>149</v>
      </c>
      <c r="C249" s="2107"/>
      <c r="D249" s="2107"/>
      <c r="E249" s="2107"/>
      <c r="F249" s="2107"/>
      <c r="G249" s="2107"/>
      <c r="H249" s="2107"/>
      <c r="I249" s="2107"/>
      <c r="J249" s="2107"/>
    </row>
    <row r="250" spans="1:10" ht="23.1" customHeight="1">
      <c r="A250" s="1797" t="s">
        <v>106</v>
      </c>
      <c r="B250" s="2110" t="s">
        <v>77</v>
      </c>
      <c r="C250" s="2111"/>
      <c r="D250" s="2112"/>
      <c r="E250" s="1858" t="s">
        <v>82</v>
      </c>
      <c r="F250" s="1940" t="s">
        <v>35</v>
      </c>
      <c r="G250" s="1800" t="s">
        <v>111</v>
      </c>
      <c r="H250" s="1801" t="s">
        <v>104</v>
      </c>
      <c r="I250" s="1801"/>
      <c r="J250" s="1801"/>
    </row>
    <row r="251" spans="1:10" ht="23.1" customHeight="1">
      <c r="A251" s="1798"/>
      <c r="B251" s="2113"/>
      <c r="C251" s="2114"/>
      <c r="D251" s="2115"/>
      <c r="E251" s="1858"/>
      <c r="F251" s="1940"/>
      <c r="G251" s="1800"/>
      <c r="H251" s="55">
        <f>H14</f>
        <v>2024</v>
      </c>
      <c r="I251" s="55">
        <f t="shared" ref="I251:J251" si="51">I14</f>
        <v>2025</v>
      </c>
      <c r="J251" s="55">
        <f t="shared" si="51"/>
        <v>2026</v>
      </c>
    </row>
    <row r="252" spans="1:10" ht="16.05" customHeight="1">
      <c r="A252" s="68">
        <v>1</v>
      </c>
      <c r="B252" s="1763">
        <v>2</v>
      </c>
      <c r="C252" s="1763"/>
      <c r="D252" s="1763"/>
      <c r="E252" s="69">
        <v>3</v>
      </c>
      <c r="F252" s="69">
        <v>4</v>
      </c>
      <c r="G252" s="69">
        <v>5</v>
      </c>
      <c r="H252" s="429">
        <v>6</v>
      </c>
      <c r="I252" s="429">
        <v>7</v>
      </c>
      <c r="J252" s="429">
        <v>8</v>
      </c>
    </row>
    <row r="253" spans="1:10" ht="17.100000000000001" customHeight="1">
      <c r="A253" s="114">
        <v>1</v>
      </c>
      <c r="B253" s="1764" t="s">
        <v>145</v>
      </c>
      <c r="C253" s="1765"/>
      <c r="D253" s="1766"/>
      <c r="E253" s="75" t="s">
        <v>96</v>
      </c>
      <c r="F253" s="80"/>
      <c r="G253" s="56" t="e">
        <f t="shared" ref="G253:G303" si="52">H253/F253</f>
        <v>#DIV/0!</v>
      </c>
      <c r="H253" s="84"/>
      <c r="I253" s="84"/>
      <c r="J253" s="84"/>
    </row>
    <row r="254" spans="1:10" ht="17.100000000000001" customHeight="1">
      <c r="A254" s="125">
        <v>2</v>
      </c>
      <c r="B254" s="2126" t="s">
        <v>146</v>
      </c>
      <c r="C254" s="2127"/>
      <c r="D254" s="2128"/>
      <c r="E254" s="99" t="s">
        <v>117</v>
      </c>
      <c r="F254" s="100" t="s">
        <v>117</v>
      </c>
      <c r="G254" s="101" t="s">
        <v>117</v>
      </c>
      <c r="H254" s="102">
        <f>SUM(H255:H257)</f>
        <v>0</v>
      </c>
      <c r="I254" s="102">
        <f t="shared" ref="I254:J254" si="53">SUM(I255:I257)</f>
        <v>0</v>
      </c>
      <c r="J254" s="102">
        <f t="shared" si="53"/>
        <v>0</v>
      </c>
    </row>
    <row r="255" spans="1:10" ht="17.100000000000001" hidden="1" customHeight="1">
      <c r="A255" s="114"/>
      <c r="B255" s="1727"/>
      <c r="C255" s="1728"/>
      <c r="D255" s="1729"/>
      <c r="E255" s="75" t="s">
        <v>96</v>
      </c>
      <c r="F255" s="80"/>
      <c r="G255" s="97" t="e">
        <f t="shared" si="52"/>
        <v>#DIV/0!</v>
      </c>
      <c r="H255" s="56"/>
      <c r="I255" s="56"/>
      <c r="J255" s="56"/>
    </row>
    <row r="256" spans="1:10" ht="17.100000000000001" hidden="1" customHeight="1">
      <c r="A256" s="114"/>
      <c r="B256" s="1727"/>
      <c r="C256" s="1728"/>
      <c r="D256" s="1729"/>
      <c r="E256" s="75" t="s">
        <v>96</v>
      </c>
      <c r="F256" s="80"/>
      <c r="G256" s="97" t="e">
        <f t="shared" si="52"/>
        <v>#DIV/0!</v>
      </c>
      <c r="H256" s="56"/>
      <c r="I256" s="56"/>
      <c r="J256" s="56"/>
    </row>
    <row r="257" spans="1:10" ht="17.100000000000001" customHeight="1">
      <c r="A257" s="114"/>
      <c r="B257" s="1727"/>
      <c r="C257" s="1728"/>
      <c r="D257" s="1729"/>
      <c r="E257" s="75" t="s">
        <v>96</v>
      </c>
      <c r="F257" s="80"/>
      <c r="G257" s="97" t="e">
        <f>H257/F257</f>
        <v>#DIV/0!</v>
      </c>
      <c r="H257" s="56"/>
      <c r="I257" s="56"/>
      <c r="J257" s="56"/>
    </row>
    <row r="258" spans="1:10" ht="17.100000000000001" customHeight="1">
      <c r="A258" s="125">
        <v>3</v>
      </c>
      <c r="B258" s="2126" t="s">
        <v>147</v>
      </c>
      <c r="C258" s="2127"/>
      <c r="D258" s="2128"/>
      <c r="E258" s="99" t="s">
        <v>117</v>
      </c>
      <c r="F258" s="100" t="s">
        <v>117</v>
      </c>
      <c r="G258" s="101" t="s">
        <v>117</v>
      </c>
      <c r="H258" s="102">
        <f>SUM(H259:H261)</f>
        <v>0</v>
      </c>
      <c r="I258" s="102">
        <f t="shared" ref="I258:J258" si="54">SUM(I259:I261)</f>
        <v>0</v>
      </c>
      <c r="J258" s="102">
        <f t="shared" si="54"/>
        <v>0</v>
      </c>
    </row>
    <row r="259" spans="1:10" ht="17.100000000000001" hidden="1" customHeight="1">
      <c r="A259" s="114"/>
      <c r="B259" s="1712"/>
      <c r="C259" s="1712"/>
      <c r="D259" s="1712"/>
      <c r="E259" s="75" t="s">
        <v>96</v>
      </c>
      <c r="F259" s="60"/>
      <c r="G259" s="97" t="e">
        <f t="shared" si="52"/>
        <v>#DIV/0!</v>
      </c>
      <c r="H259" s="56"/>
      <c r="I259" s="56"/>
      <c r="J259" s="56"/>
    </row>
    <row r="260" spans="1:10" ht="17.100000000000001" hidden="1" customHeight="1">
      <c r="A260" s="114"/>
      <c r="B260" s="1712"/>
      <c r="C260" s="1712"/>
      <c r="D260" s="1712"/>
      <c r="E260" s="75" t="s">
        <v>96</v>
      </c>
      <c r="F260" s="60"/>
      <c r="G260" s="97" t="e">
        <f t="shared" si="52"/>
        <v>#DIV/0!</v>
      </c>
      <c r="H260" s="56"/>
      <c r="I260" s="56"/>
      <c r="J260" s="56"/>
    </row>
    <row r="261" spans="1:10" ht="17.100000000000001" customHeight="1">
      <c r="A261" s="114"/>
      <c r="B261" s="1712"/>
      <c r="C261" s="1712"/>
      <c r="D261" s="1712"/>
      <c r="E261" s="75" t="s">
        <v>96</v>
      </c>
      <c r="F261" s="60"/>
      <c r="G261" s="97" t="e">
        <f t="shared" si="52"/>
        <v>#DIV/0!</v>
      </c>
      <c r="H261" s="56"/>
      <c r="I261" s="56"/>
      <c r="J261" s="56"/>
    </row>
    <row r="262" spans="1:10" ht="17.100000000000001" customHeight="1">
      <c r="A262" s="125">
        <v>4</v>
      </c>
      <c r="B262" s="2126" t="s">
        <v>148</v>
      </c>
      <c r="C262" s="2127"/>
      <c r="D262" s="2128"/>
      <c r="E262" s="99" t="s">
        <v>117</v>
      </c>
      <c r="F262" s="100" t="s">
        <v>117</v>
      </c>
      <c r="G262" s="101" t="s">
        <v>117</v>
      </c>
      <c r="H262" s="102">
        <f>SUM(H263:H273)</f>
        <v>0</v>
      </c>
      <c r="I262" s="102">
        <f t="shared" ref="I262:J262" si="55">SUM(I263:I273)</f>
        <v>0</v>
      </c>
      <c r="J262" s="102">
        <f t="shared" si="55"/>
        <v>0</v>
      </c>
    </row>
    <row r="263" spans="1:10" ht="17.100000000000001" hidden="1" customHeight="1">
      <c r="A263" s="114"/>
      <c r="B263" s="1727"/>
      <c r="C263" s="1728"/>
      <c r="D263" s="1729"/>
      <c r="E263" s="75" t="s">
        <v>96</v>
      </c>
      <c r="F263" s="60"/>
      <c r="G263" s="97" t="e">
        <f t="shared" si="52"/>
        <v>#DIV/0!</v>
      </c>
      <c r="H263" s="56"/>
      <c r="I263" s="56"/>
      <c r="J263" s="56"/>
    </row>
    <row r="264" spans="1:10" ht="17.100000000000001" hidden="1" customHeight="1">
      <c r="A264" s="114"/>
      <c r="B264" s="1727"/>
      <c r="C264" s="1728"/>
      <c r="D264" s="1729"/>
      <c r="E264" s="75" t="s">
        <v>96</v>
      </c>
      <c r="F264" s="60"/>
      <c r="G264" s="97" t="e">
        <f t="shared" si="52"/>
        <v>#DIV/0!</v>
      </c>
      <c r="H264" s="56"/>
      <c r="I264" s="56"/>
      <c r="J264" s="56"/>
    </row>
    <row r="265" spans="1:10" ht="17.100000000000001" hidden="1" customHeight="1">
      <c r="A265" s="114"/>
      <c r="B265" s="1727"/>
      <c r="C265" s="1728"/>
      <c r="D265" s="1729"/>
      <c r="E265" s="75" t="s">
        <v>96</v>
      </c>
      <c r="F265" s="60"/>
      <c r="G265" s="97" t="e">
        <f t="shared" si="52"/>
        <v>#DIV/0!</v>
      </c>
      <c r="H265" s="56"/>
      <c r="I265" s="56"/>
      <c r="J265" s="56"/>
    </row>
    <row r="266" spans="1:10" ht="17.100000000000001" hidden="1" customHeight="1">
      <c r="A266" s="114"/>
      <c r="B266" s="2129"/>
      <c r="C266" s="2130"/>
      <c r="D266" s="2131"/>
      <c r="E266" s="75" t="s">
        <v>96</v>
      </c>
      <c r="F266" s="60"/>
      <c r="G266" s="97" t="e">
        <f t="shared" si="52"/>
        <v>#DIV/0!</v>
      </c>
      <c r="H266" s="56"/>
      <c r="I266" s="56"/>
      <c r="J266" s="56"/>
    </row>
    <row r="267" spans="1:10" ht="17.100000000000001" hidden="1" customHeight="1">
      <c r="A267" s="114"/>
      <c r="B267" s="2129"/>
      <c r="C267" s="2130"/>
      <c r="D267" s="2131"/>
      <c r="E267" s="75" t="s">
        <v>96</v>
      </c>
      <c r="F267" s="60"/>
      <c r="G267" s="97" t="e">
        <f t="shared" si="52"/>
        <v>#DIV/0!</v>
      </c>
      <c r="H267" s="56"/>
      <c r="I267" s="56"/>
      <c r="J267" s="56"/>
    </row>
    <row r="268" spans="1:10" ht="17.100000000000001" hidden="1" customHeight="1">
      <c r="A268" s="114"/>
      <c r="B268" s="2129"/>
      <c r="C268" s="2130"/>
      <c r="D268" s="2131"/>
      <c r="E268" s="75" t="s">
        <v>96</v>
      </c>
      <c r="F268" s="60"/>
      <c r="G268" s="97" t="e">
        <f t="shared" si="52"/>
        <v>#DIV/0!</v>
      </c>
      <c r="H268" s="56"/>
      <c r="I268" s="56"/>
      <c r="J268" s="56"/>
    </row>
    <row r="269" spans="1:10" ht="17.100000000000001" hidden="1" customHeight="1">
      <c r="A269" s="114"/>
      <c r="B269" s="2129"/>
      <c r="C269" s="2130"/>
      <c r="D269" s="2131"/>
      <c r="E269" s="75" t="s">
        <v>96</v>
      </c>
      <c r="F269" s="60"/>
      <c r="G269" s="97" t="e">
        <f t="shared" si="52"/>
        <v>#DIV/0!</v>
      </c>
      <c r="H269" s="56"/>
      <c r="I269" s="56"/>
      <c r="J269" s="56"/>
    </row>
    <row r="270" spans="1:10" ht="17.100000000000001" hidden="1" customHeight="1">
      <c r="A270" s="114"/>
      <c r="B270" s="2129"/>
      <c r="C270" s="2130"/>
      <c r="D270" s="2131"/>
      <c r="E270" s="75" t="s">
        <v>96</v>
      </c>
      <c r="F270" s="60"/>
      <c r="G270" s="97" t="e">
        <f t="shared" si="52"/>
        <v>#DIV/0!</v>
      </c>
      <c r="H270" s="56"/>
      <c r="I270" s="56"/>
      <c r="J270" s="56"/>
    </row>
    <row r="271" spans="1:10" ht="17.100000000000001" hidden="1" customHeight="1">
      <c r="A271" s="114"/>
      <c r="B271" s="2129"/>
      <c r="C271" s="2130"/>
      <c r="D271" s="2131"/>
      <c r="E271" s="75" t="s">
        <v>96</v>
      </c>
      <c r="F271" s="60"/>
      <c r="G271" s="97" t="e">
        <f t="shared" si="52"/>
        <v>#DIV/0!</v>
      </c>
      <c r="H271" s="56"/>
      <c r="I271" s="56"/>
      <c r="J271" s="56"/>
    </row>
    <row r="272" spans="1:10" ht="17.100000000000001" hidden="1" customHeight="1">
      <c r="A272" s="114"/>
      <c r="B272" s="2129"/>
      <c r="C272" s="2130"/>
      <c r="D272" s="2131"/>
      <c r="E272" s="75" t="s">
        <v>96</v>
      </c>
      <c r="F272" s="60"/>
      <c r="G272" s="97" t="e">
        <f t="shared" si="52"/>
        <v>#DIV/0!</v>
      </c>
      <c r="H272" s="56"/>
      <c r="I272" s="56"/>
      <c r="J272" s="56"/>
    </row>
    <row r="273" spans="1:10" ht="17.100000000000001" customHeight="1">
      <c r="A273" s="114"/>
      <c r="B273" s="2129"/>
      <c r="C273" s="2130"/>
      <c r="D273" s="2131"/>
      <c r="E273" s="75" t="s">
        <v>96</v>
      </c>
      <c r="F273" s="60"/>
      <c r="G273" s="97" t="e">
        <f t="shared" si="52"/>
        <v>#DIV/0!</v>
      </c>
      <c r="H273" s="56"/>
      <c r="I273" s="56"/>
      <c r="J273" s="56"/>
    </row>
    <row r="274" spans="1:10" ht="17.100000000000001" customHeight="1">
      <c r="A274" s="138"/>
      <c r="B274" s="1706" t="s">
        <v>288</v>
      </c>
      <c r="C274" s="1707"/>
      <c r="D274" s="1708"/>
      <c r="E274" s="139" t="s">
        <v>117</v>
      </c>
      <c r="F274" s="140" t="s">
        <v>117</v>
      </c>
      <c r="G274" s="141" t="s">
        <v>117</v>
      </c>
      <c r="H274" s="142">
        <f>H253+H254+H258+H262</f>
        <v>0</v>
      </c>
      <c r="I274" s="142">
        <f t="shared" ref="I274:J274" si="56">I253+I254+I258+I262</f>
        <v>0</v>
      </c>
      <c r="J274" s="142">
        <f t="shared" si="56"/>
        <v>0</v>
      </c>
    </row>
    <row r="275" spans="1:10" ht="17.100000000000001" customHeight="1">
      <c r="A275" s="255"/>
      <c r="B275" s="1894"/>
      <c r="C275" s="1895"/>
      <c r="D275" s="1896"/>
      <c r="E275" s="75"/>
      <c r="F275" s="60"/>
      <c r="G275" s="56"/>
      <c r="H275" s="56"/>
      <c r="I275" s="56"/>
      <c r="J275" s="56"/>
    </row>
    <row r="276" spans="1:10" ht="17.100000000000001" customHeight="1">
      <c r="A276" s="254" t="s">
        <v>289</v>
      </c>
      <c r="B276" s="2126" t="s">
        <v>146</v>
      </c>
      <c r="C276" s="2127"/>
      <c r="D276" s="2128"/>
      <c r="E276" s="99" t="s">
        <v>117</v>
      </c>
      <c r="F276" s="100" t="s">
        <v>117</v>
      </c>
      <c r="G276" s="101" t="s">
        <v>117</v>
      </c>
      <c r="H276" s="102">
        <f>SUM(H277:H280)</f>
        <v>0</v>
      </c>
      <c r="I276" s="102">
        <f t="shared" ref="I276:J276" si="57">SUM(I277:I280)</f>
        <v>0</v>
      </c>
      <c r="J276" s="102">
        <f t="shared" si="57"/>
        <v>0</v>
      </c>
    </row>
    <row r="277" spans="1:10" ht="17.100000000000001" customHeight="1">
      <c r="A277" s="255"/>
      <c r="B277" s="1727"/>
      <c r="C277" s="1728"/>
      <c r="D277" s="1729"/>
      <c r="E277" s="75" t="s">
        <v>96</v>
      </c>
      <c r="F277" s="80"/>
      <c r="G277" s="97" t="e">
        <f t="shared" si="52"/>
        <v>#DIV/0!</v>
      </c>
      <c r="H277" s="56"/>
      <c r="I277" s="56"/>
      <c r="J277" s="56"/>
    </row>
    <row r="278" spans="1:10" ht="17.100000000000001" hidden="1" customHeight="1">
      <c r="A278" s="255"/>
      <c r="B278" s="1727"/>
      <c r="C278" s="1728"/>
      <c r="D278" s="1729"/>
      <c r="E278" s="75" t="s">
        <v>96</v>
      </c>
      <c r="F278" s="80"/>
      <c r="G278" s="97" t="e">
        <f t="shared" si="52"/>
        <v>#DIV/0!</v>
      </c>
      <c r="H278" s="56"/>
      <c r="I278" s="56"/>
      <c r="J278" s="56"/>
    </row>
    <row r="279" spans="1:10" ht="17.100000000000001" hidden="1" customHeight="1">
      <c r="A279" s="255"/>
      <c r="B279" s="1727"/>
      <c r="C279" s="1728"/>
      <c r="D279" s="1729"/>
      <c r="E279" s="75" t="s">
        <v>96</v>
      </c>
      <c r="F279" s="80"/>
      <c r="G279" s="97" t="e">
        <f t="shared" si="52"/>
        <v>#DIV/0!</v>
      </c>
      <c r="H279" s="56"/>
      <c r="I279" s="56"/>
      <c r="J279" s="56"/>
    </row>
    <row r="280" spans="1:10" ht="17.100000000000001" hidden="1" customHeight="1">
      <c r="A280" s="255"/>
      <c r="B280" s="1727"/>
      <c r="C280" s="1728"/>
      <c r="D280" s="1729"/>
      <c r="E280" s="75" t="s">
        <v>96</v>
      </c>
      <c r="F280" s="80"/>
      <c r="G280" s="97" t="e">
        <f>H280/F280</f>
        <v>#DIV/0!</v>
      </c>
      <c r="H280" s="56"/>
      <c r="I280" s="56"/>
      <c r="J280" s="56"/>
    </row>
    <row r="281" spans="1:10" ht="17.100000000000001" customHeight="1">
      <c r="A281" s="254" t="s">
        <v>290</v>
      </c>
      <c r="B281" s="2126" t="s">
        <v>147</v>
      </c>
      <c r="C281" s="2127"/>
      <c r="D281" s="2128"/>
      <c r="E281" s="99" t="s">
        <v>117</v>
      </c>
      <c r="F281" s="100" t="s">
        <v>117</v>
      </c>
      <c r="G281" s="101" t="s">
        <v>117</v>
      </c>
      <c r="H281" s="102">
        <f>SUM(H282:H286)</f>
        <v>0</v>
      </c>
      <c r="I281" s="102">
        <f t="shared" ref="I281:J281" si="58">SUM(I282:I286)</f>
        <v>0</v>
      </c>
      <c r="J281" s="102">
        <f t="shared" si="58"/>
        <v>0</v>
      </c>
    </row>
    <row r="282" spans="1:10" ht="17.100000000000001" customHeight="1">
      <c r="A282" s="255"/>
      <c r="B282" s="1712"/>
      <c r="C282" s="1712"/>
      <c r="D282" s="1712"/>
      <c r="E282" s="75" t="s">
        <v>96</v>
      </c>
      <c r="F282" s="60"/>
      <c r="G282" s="97" t="e">
        <f t="shared" si="52"/>
        <v>#DIV/0!</v>
      </c>
      <c r="H282" s="56"/>
      <c r="I282" s="56"/>
      <c r="J282" s="56"/>
    </row>
    <row r="283" spans="1:10" ht="17.100000000000001" hidden="1" customHeight="1">
      <c r="A283" s="255"/>
      <c r="B283" s="1727"/>
      <c r="C283" s="1728"/>
      <c r="D283" s="1729"/>
      <c r="E283" s="75" t="s">
        <v>96</v>
      </c>
      <c r="F283" s="60"/>
      <c r="G283" s="97" t="e">
        <f t="shared" si="52"/>
        <v>#DIV/0!</v>
      </c>
      <c r="H283" s="56"/>
      <c r="I283" s="56"/>
      <c r="J283" s="56"/>
    </row>
    <row r="284" spans="1:10" ht="17.100000000000001" hidden="1" customHeight="1">
      <c r="A284" s="255"/>
      <c r="B284" s="1727"/>
      <c r="C284" s="1728"/>
      <c r="D284" s="1729"/>
      <c r="E284" s="75" t="s">
        <v>96</v>
      </c>
      <c r="F284" s="60"/>
      <c r="G284" s="97" t="e">
        <f t="shared" si="52"/>
        <v>#DIV/0!</v>
      </c>
      <c r="H284" s="56"/>
      <c r="I284" s="56"/>
      <c r="J284" s="56"/>
    </row>
    <row r="285" spans="1:10" ht="17.100000000000001" hidden="1" customHeight="1">
      <c r="A285" s="255"/>
      <c r="B285" s="1712"/>
      <c r="C285" s="1712"/>
      <c r="D285" s="1712"/>
      <c r="E285" s="75" t="s">
        <v>96</v>
      </c>
      <c r="F285" s="60"/>
      <c r="G285" s="97" t="e">
        <f t="shared" si="52"/>
        <v>#DIV/0!</v>
      </c>
      <c r="H285" s="56"/>
      <c r="I285" s="56"/>
      <c r="J285" s="56"/>
    </row>
    <row r="286" spans="1:10" ht="17.100000000000001" hidden="1" customHeight="1">
      <c r="A286" s="255"/>
      <c r="B286" s="1712"/>
      <c r="C286" s="1712"/>
      <c r="D286" s="1712"/>
      <c r="E286" s="75" t="s">
        <v>96</v>
      </c>
      <c r="F286" s="60"/>
      <c r="G286" s="97" t="e">
        <f t="shared" si="52"/>
        <v>#DIV/0!</v>
      </c>
      <c r="H286" s="56"/>
      <c r="I286" s="56"/>
      <c r="J286" s="56"/>
    </row>
    <row r="287" spans="1:10" ht="17.100000000000001" customHeight="1">
      <c r="A287" s="254" t="s">
        <v>291</v>
      </c>
      <c r="B287" s="2126" t="s">
        <v>148</v>
      </c>
      <c r="C287" s="2127"/>
      <c r="D287" s="2128"/>
      <c r="E287" s="99" t="s">
        <v>117</v>
      </c>
      <c r="F287" s="100" t="s">
        <v>117</v>
      </c>
      <c r="G287" s="101" t="s">
        <v>117</v>
      </c>
      <c r="H287" s="102">
        <f>SUM(H288:H303)</f>
        <v>0</v>
      </c>
      <c r="I287" s="102">
        <f t="shared" ref="I287:J287" si="59">SUM(I288:I303)</f>
        <v>0</v>
      </c>
      <c r="J287" s="102">
        <f t="shared" si="59"/>
        <v>0</v>
      </c>
    </row>
    <row r="288" spans="1:10" ht="17.100000000000001" customHeight="1">
      <c r="A288" s="255"/>
      <c r="B288" s="1935" t="s">
        <v>422</v>
      </c>
      <c r="C288" s="1936"/>
      <c r="D288" s="1937"/>
      <c r="E288" s="75" t="s">
        <v>96</v>
      </c>
      <c r="F288" s="60"/>
      <c r="G288" s="97" t="e">
        <f t="shared" si="52"/>
        <v>#DIV/0!</v>
      </c>
      <c r="H288" s="56"/>
      <c r="I288" s="56"/>
      <c r="J288" s="56"/>
    </row>
    <row r="289" spans="1:10" ht="17.100000000000001" customHeight="1">
      <c r="A289" s="255"/>
      <c r="B289" s="1935"/>
      <c r="C289" s="1936"/>
      <c r="D289" s="1937"/>
      <c r="E289" s="75" t="s">
        <v>96</v>
      </c>
      <c r="F289" s="60"/>
      <c r="G289" s="97" t="e">
        <f t="shared" si="52"/>
        <v>#DIV/0!</v>
      </c>
      <c r="H289" s="56"/>
      <c r="I289" s="56"/>
      <c r="J289" s="56"/>
    </row>
    <row r="290" spans="1:10" ht="17.100000000000001" customHeight="1">
      <c r="A290" s="255"/>
      <c r="B290" s="1935"/>
      <c r="C290" s="1936"/>
      <c r="D290" s="1937"/>
      <c r="E290" s="75" t="s">
        <v>96</v>
      </c>
      <c r="F290" s="60"/>
      <c r="G290" s="97" t="e">
        <f t="shared" si="52"/>
        <v>#DIV/0!</v>
      </c>
      <c r="H290" s="56"/>
      <c r="I290" s="56"/>
      <c r="J290" s="56"/>
    </row>
    <row r="291" spans="1:10" ht="17.100000000000001" customHeight="1">
      <c r="A291" s="255"/>
      <c r="B291" s="1935"/>
      <c r="C291" s="1936"/>
      <c r="D291" s="1937"/>
      <c r="E291" s="75" t="s">
        <v>96</v>
      </c>
      <c r="F291" s="60"/>
      <c r="G291" s="97" t="e">
        <f t="shared" si="52"/>
        <v>#DIV/0!</v>
      </c>
      <c r="H291" s="56"/>
      <c r="I291" s="56"/>
      <c r="J291" s="56"/>
    </row>
    <row r="292" spans="1:10" ht="17.100000000000001" customHeight="1">
      <c r="A292" s="255"/>
      <c r="B292" s="1935"/>
      <c r="C292" s="1936"/>
      <c r="D292" s="1937"/>
      <c r="E292" s="75" t="s">
        <v>96</v>
      </c>
      <c r="F292" s="60"/>
      <c r="G292" s="97" t="e">
        <f t="shared" si="52"/>
        <v>#DIV/0!</v>
      </c>
      <c r="H292" s="56"/>
      <c r="I292" s="56"/>
      <c r="J292" s="56"/>
    </row>
    <row r="293" spans="1:10" ht="17.100000000000001" customHeight="1">
      <c r="A293" s="255"/>
      <c r="B293" s="1935"/>
      <c r="C293" s="1936"/>
      <c r="D293" s="1937"/>
      <c r="E293" s="75" t="s">
        <v>96</v>
      </c>
      <c r="F293" s="60"/>
      <c r="G293" s="97" t="e">
        <f t="shared" si="52"/>
        <v>#DIV/0!</v>
      </c>
      <c r="H293" s="56"/>
      <c r="I293" s="56"/>
      <c r="J293" s="56"/>
    </row>
    <row r="294" spans="1:10" ht="17.100000000000001" customHeight="1">
      <c r="A294" s="255"/>
      <c r="B294" s="1935"/>
      <c r="C294" s="1936"/>
      <c r="D294" s="1937"/>
      <c r="E294" s="75" t="s">
        <v>96</v>
      </c>
      <c r="F294" s="60"/>
      <c r="G294" s="97" t="e">
        <f t="shared" si="52"/>
        <v>#DIV/0!</v>
      </c>
      <c r="H294" s="56"/>
      <c r="I294" s="56"/>
      <c r="J294" s="56"/>
    </row>
    <row r="295" spans="1:10" ht="17.100000000000001" hidden="1" customHeight="1">
      <c r="A295" s="255"/>
      <c r="B295" s="1935"/>
      <c r="C295" s="1936"/>
      <c r="D295" s="1937"/>
      <c r="E295" s="75" t="s">
        <v>96</v>
      </c>
      <c r="F295" s="60"/>
      <c r="G295" s="97" t="e">
        <f t="shared" si="52"/>
        <v>#DIV/0!</v>
      </c>
      <c r="H295" s="56"/>
      <c r="I295" s="56"/>
      <c r="J295" s="56"/>
    </row>
    <row r="296" spans="1:10" ht="17.100000000000001" hidden="1" customHeight="1">
      <c r="A296" s="255"/>
      <c r="B296" s="1935"/>
      <c r="C296" s="1936"/>
      <c r="D296" s="1937"/>
      <c r="E296" s="75" t="s">
        <v>96</v>
      </c>
      <c r="F296" s="60"/>
      <c r="G296" s="97" t="e">
        <f t="shared" si="52"/>
        <v>#DIV/0!</v>
      </c>
      <c r="H296" s="56"/>
      <c r="I296" s="56"/>
      <c r="J296" s="56"/>
    </row>
    <row r="297" spans="1:10" ht="17.100000000000001" hidden="1" customHeight="1">
      <c r="A297" s="255"/>
      <c r="B297" s="1935"/>
      <c r="C297" s="1936"/>
      <c r="D297" s="1937"/>
      <c r="E297" s="75" t="s">
        <v>96</v>
      </c>
      <c r="F297" s="60"/>
      <c r="G297" s="97" t="e">
        <f t="shared" si="52"/>
        <v>#DIV/0!</v>
      </c>
      <c r="H297" s="56"/>
      <c r="I297" s="56"/>
      <c r="J297" s="56"/>
    </row>
    <row r="298" spans="1:10" ht="17.100000000000001" hidden="1" customHeight="1">
      <c r="A298" s="255"/>
      <c r="B298" s="1935"/>
      <c r="C298" s="1936"/>
      <c r="D298" s="1937"/>
      <c r="E298" s="75" t="s">
        <v>96</v>
      </c>
      <c r="F298" s="60"/>
      <c r="G298" s="97" t="e">
        <f t="shared" si="52"/>
        <v>#DIV/0!</v>
      </c>
      <c r="H298" s="56"/>
      <c r="I298" s="56"/>
      <c r="J298" s="56"/>
    </row>
    <row r="299" spans="1:10" ht="17.100000000000001" hidden="1" customHeight="1">
      <c r="A299" s="255"/>
      <c r="B299" s="1935"/>
      <c r="C299" s="1936"/>
      <c r="D299" s="1937"/>
      <c r="E299" s="75" t="s">
        <v>96</v>
      </c>
      <c r="F299" s="60"/>
      <c r="G299" s="97" t="e">
        <f t="shared" si="52"/>
        <v>#DIV/0!</v>
      </c>
      <c r="H299" s="56"/>
      <c r="I299" s="56"/>
      <c r="J299" s="56"/>
    </row>
    <row r="300" spans="1:10" ht="17.100000000000001" hidden="1" customHeight="1">
      <c r="A300" s="255"/>
      <c r="B300" s="1935"/>
      <c r="C300" s="1936"/>
      <c r="D300" s="1937"/>
      <c r="E300" s="75" t="s">
        <v>96</v>
      </c>
      <c r="F300" s="60"/>
      <c r="G300" s="97" t="e">
        <f t="shared" si="52"/>
        <v>#DIV/0!</v>
      </c>
      <c r="H300" s="56"/>
      <c r="I300" s="56"/>
      <c r="J300" s="56"/>
    </row>
    <row r="301" spans="1:10" ht="17.100000000000001" hidden="1" customHeight="1">
      <c r="A301" s="255"/>
      <c r="B301" s="1935"/>
      <c r="C301" s="1936"/>
      <c r="D301" s="1937"/>
      <c r="E301" s="75" t="s">
        <v>96</v>
      </c>
      <c r="F301" s="60"/>
      <c r="G301" s="97" t="e">
        <f t="shared" si="52"/>
        <v>#DIV/0!</v>
      </c>
      <c r="H301" s="56"/>
      <c r="I301" s="56"/>
      <c r="J301" s="56"/>
    </row>
    <row r="302" spans="1:10" ht="17.100000000000001" hidden="1" customHeight="1">
      <c r="A302" s="255"/>
      <c r="B302" s="1935"/>
      <c r="C302" s="1936"/>
      <c r="D302" s="1937"/>
      <c r="E302" s="75" t="s">
        <v>96</v>
      </c>
      <c r="F302" s="60"/>
      <c r="G302" s="97" t="e">
        <f t="shared" si="52"/>
        <v>#DIV/0!</v>
      </c>
      <c r="H302" s="56"/>
      <c r="I302" s="56"/>
      <c r="J302" s="56"/>
    </row>
    <row r="303" spans="1:10" ht="17.100000000000001" customHeight="1">
      <c r="A303" s="255"/>
      <c r="B303" s="1935"/>
      <c r="C303" s="1936"/>
      <c r="D303" s="1937"/>
      <c r="E303" s="75" t="s">
        <v>96</v>
      </c>
      <c r="F303" s="60"/>
      <c r="G303" s="97" t="e">
        <f t="shared" si="52"/>
        <v>#DIV/0!</v>
      </c>
      <c r="H303" s="56"/>
      <c r="I303" s="56"/>
      <c r="J303" s="56"/>
    </row>
    <row r="304" spans="1:10" ht="17.100000000000001" customHeight="1">
      <c r="A304" s="138"/>
      <c r="B304" s="1706" t="s">
        <v>292</v>
      </c>
      <c r="C304" s="1707"/>
      <c r="D304" s="1708"/>
      <c r="E304" s="139" t="s">
        <v>117</v>
      </c>
      <c r="F304" s="140" t="s">
        <v>117</v>
      </c>
      <c r="G304" s="141" t="s">
        <v>117</v>
      </c>
      <c r="H304" s="87">
        <f>H276+H281+H287</f>
        <v>0</v>
      </c>
      <c r="I304" s="87">
        <f t="shared" ref="I304:J304" si="60">I276+I281+I287</f>
        <v>0</v>
      </c>
      <c r="J304" s="87">
        <f t="shared" si="60"/>
        <v>0</v>
      </c>
    </row>
    <row r="305" spans="1:10" ht="21.9" customHeight="1">
      <c r="A305" s="1770" t="s">
        <v>70</v>
      </c>
      <c r="B305" s="1771"/>
      <c r="C305" s="1771"/>
      <c r="D305" s="1771"/>
      <c r="E305" s="1771"/>
      <c r="F305" s="1771"/>
      <c r="G305" s="1772"/>
      <c r="H305" s="96">
        <f>H274+H304</f>
        <v>0</v>
      </c>
      <c r="I305" s="96">
        <f t="shared" ref="I305:J305" si="61">I274+I304</f>
        <v>0</v>
      </c>
      <c r="J305" s="96">
        <f t="shared" si="61"/>
        <v>0</v>
      </c>
    </row>
    <row r="307" spans="1:10" ht="21.9" customHeight="1">
      <c r="B307" s="2107" t="s">
        <v>172</v>
      </c>
      <c r="C307" s="2107"/>
      <c r="D307" s="2107"/>
      <c r="E307" s="2107"/>
      <c r="F307" s="2107"/>
      <c r="G307" s="2107"/>
      <c r="H307" s="2107"/>
      <c r="I307" s="2107"/>
      <c r="J307" s="2107"/>
    </row>
    <row r="308" spans="1:10" ht="23.1" customHeight="1">
      <c r="A308" s="1797" t="s">
        <v>106</v>
      </c>
      <c r="B308" s="2110" t="s">
        <v>77</v>
      </c>
      <c r="C308" s="2111"/>
      <c r="D308" s="2112"/>
      <c r="E308" s="1858" t="s">
        <v>82</v>
      </c>
      <c r="F308" s="1940" t="s">
        <v>35</v>
      </c>
      <c r="G308" s="1800" t="s">
        <v>111</v>
      </c>
      <c r="H308" s="1801" t="s">
        <v>104</v>
      </c>
      <c r="I308" s="1801"/>
      <c r="J308" s="1801"/>
    </row>
    <row r="309" spans="1:10" ht="23.1" customHeight="1">
      <c r="A309" s="1798"/>
      <c r="B309" s="2113"/>
      <c r="C309" s="2114"/>
      <c r="D309" s="2115"/>
      <c r="E309" s="1858"/>
      <c r="F309" s="1940"/>
      <c r="G309" s="1800"/>
      <c r="H309" s="55">
        <f>H14</f>
        <v>2024</v>
      </c>
      <c r="I309" s="55">
        <f t="shared" ref="I309:J309" si="62">I14</f>
        <v>2025</v>
      </c>
      <c r="J309" s="55">
        <f t="shared" si="62"/>
        <v>2026</v>
      </c>
    </row>
    <row r="310" spans="1:10" ht="16.05" customHeight="1">
      <c r="A310" s="68">
        <v>1</v>
      </c>
      <c r="B310" s="1763">
        <v>2</v>
      </c>
      <c r="C310" s="1763"/>
      <c r="D310" s="1763"/>
      <c r="E310" s="69">
        <v>3</v>
      </c>
      <c r="F310" s="69">
        <v>4</v>
      </c>
      <c r="G310" s="69">
        <v>5</v>
      </c>
      <c r="H310" s="429">
        <v>6</v>
      </c>
      <c r="I310" s="429">
        <v>7</v>
      </c>
      <c r="J310" s="429">
        <v>8</v>
      </c>
    </row>
    <row r="311" spans="1:10" ht="17.100000000000001" customHeight="1">
      <c r="A311" s="125">
        <v>1</v>
      </c>
      <c r="B311" s="1888" t="s">
        <v>150</v>
      </c>
      <c r="C311" s="1889"/>
      <c r="D311" s="1890"/>
      <c r="E311" s="99" t="s">
        <v>117</v>
      </c>
      <c r="F311" s="100" t="s">
        <v>117</v>
      </c>
      <c r="G311" s="101" t="s">
        <v>117</v>
      </c>
      <c r="H311" s="101" t="s">
        <v>117</v>
      </c>
      <c r="I311" s="101" t="s">
        <v>117</v>
      </c>
      <c r="J311" s="101" t="s">
        <v>117</v>
      </c>
    </row>
    <row r="312" spans="1:10" ht="17.100000000000001" customHeight="1">
      <c r="A312" s="135"/>
      <c r="B312" s="1867" t="s">
        <v>151</v>
      </c>
      <c r="C312" s="1868"/>
      <c r="D312" s="1869"/>
      <c r="E312" s="75" t="s">
        <v>178</v>
      </c>
      <c r="F312" s="76"/>
      <c r="G312" s="56" t="e">
        <f t="shared" ref="G312:G384" si="63">H312/F312</f>
        <v>#DIV/0!</v>
      </c>
      <c r="H312" s="88"/>
      <c r="I312" s="88"/>
      <c r="J312" s="88"/>
    </row>
    <row r="313" spans="1:10" ht="17.100000000000001" customHeight="1">
      <c r="A313" s="79"/>
      <c r="B313" s="1727"/>
      <c r="C313" s="1728"/>
      <c r="D313" s="1729"/>
      <c r="E313" s="75" t="s">
        <v>96</v>
      </c>
      <c r="F313" s="80"/>
      <c r="G313" s="56" t="e">
        <f t="shared" si="63"/>
        <v>#DIV/0!</v>
      </c>
      <c r="H313" s="56"/>
      <c r="I313" s="56"/>
      <c r="J313" s="56"/>
    </row>
    <row r="314" spans="1:10" ht="17.100000000000001" hidden="1" customHeight="1">
      <c r="A314" s="79"/>
      <c r="B314" s="1727"/>
      <c r="C314" s="1728"/>
      <c r="D314" s="1729"/>
      <c r="E314" s="75" t="s">
        <v>96</v>
      </c>
      <c r="F314" s="80"/>
      <c r="G314" s="56" t="e">
        <f t="shared" si="63"/>
        <v>#DIV/0!</v>
      </c>
      <c r="H314" s="56"/>
      <c r="I314" s="56"/>
      <c r="J314" s="56"/>
    </row>
    <row r="315" spans="1:10" ht="17.100000000000001" hidden="1" customHeight="1">
      <c r="A315" s="79"/>
      <c r="B315" s="1727"/>
      <c r="C315" s="1728"/>
      <c r="D315" s="1729"/>
      <c r="E315" s="75" t="s">
        <v>96</v>
      </c>
      <c r="F315" s="80"/>
      <c r="G315" s="56" t="e">
        <f t="shared" si="63"/>
        <v>#DIV/0!</v>
      </c>
      <c r="H315" s="56"/>
      <c r="I315" s="56"/>
      <c r="J315" s="56"/>
    </row>
    <row r="316" spans="1:10" ht="17.100000000000001" hidden="1" customHeight="1">
      <c r="A316" s="79"/>
      <c r="B316" s="1727"/>
      <c r="C316" s="1728"/>
      <c r="D316" s="1729"/>
      <c r="E316" s="75" t="s">
        <v>96</v>
      </c>
      <c r="F316" s="80"/>
      <c r="G316" s="56" t="e">
        <f t="shared" si="63"/>
        <v>#DIV/0!</v>
      </c>
      <c r="H316" s="56"/>
      <c r="I316" s="56"/>
      <c r="J316" s="56"/>
    </row>
    <row r="317" spans="1:10" ht="17.100000000000001" hidden="1" customHeight="1">
      <c r="A317" s="79"/>
      <c r="B317" s="1727"/>
      <c r="C317" s="1728"/>
      <c r="D317" s="1729"/>
      <c r="E317" s="75" t="s">
        <v>96</v>
      </c>
      <c r="F317" s="80"/>
      <c r="G317" s="56" t="e">
        <f t="shared" si="63"/>
        <v>#DIV/0!</v>
      </c>
      <c r="H317" s="56"/>
      <c r="I317" s="56"/>
      <c r="J317" s="56"/>
    </row>
    <row r="318" spans="1:10" ht="17.100000000000001" hidden="1" customHeight="1">
      <c r="A318" s="79"/>
      <c r="B318" s="1727"/>
      <c r="C318" s="1728"/>
      <c r="D318" s="1729"/>
      <c r="E318" s="75" t="s">
        <v>96</v>
      </c>
      <c r="F318" s="80"/>
      <c r="G318" s="56" t="e">
        <f t="shared" si="63"/>
        <v>#DIV/0!</v>
      </c>
      <c r="H318" s="56"/>
      <c r="I318" s="56"/>
      <c r="J318" s="56"/>
    </row>
    <row r="319" spans="1:10" ht="17.100000000000001" hidden="1" customHeight="1">
      <c r="A319" s="79"/>
      <c r="B319" s="1727"/>
      <c r="C319" s="1728"/>
      <c r="D319" s="1729"/>
      <c r="E319" s="75" t="s">
        <v>96</v>
      </c>
      <c r="F319" s="80"/>
      <c r="G319" s="56" t="e">
        <f t="shared" si="63"/>
        <v>#DIV/0!</v>
      </c>
      <c r="H319" s="56"/>
      <c r="I319" s="56"/>
      <c r="J319" s="56"/>
    </row>
    <row r="320" spans="1:10" ht="17.100000000000001" hidden="1" customHeight="1">
      <c r="A320" s="79"/>
      <c r="B320" s="1727"/>
      <c r="C320" s="1728"/>
      <c r="D320" s="1729"/>
      <c r="E320" s="75" t="s">
        <v>96</v>
      </c>
      <c r="F320" s="80"/>
      <c r="G320" s="56" t="e">
        <f t="shared" si="63"/>
        <v>#DIV/0!</v>
      </c>
      <c r="H320" s="56"/>
      <c r="I320" s="56"/>
      <c r="J320" s="56"/>
    </row>
    <row r="321" spans="1:10" ht="17.100000000000001" hidden="1" customHeight="1">
      <c r="A321" s="79"/>
      <c r="B321" s="1727"/>
      <c r="C321" s="1728"/>
      <c r="D321" s="1729"/>
      <c r="E321" s="75" t="s">
        <v>96</v>
      </c>
      <c r="F321" s="80"/>
      <c r="G321" s="56" t="e">
        <f t="shared" si="63"/>
        <v>#DIV/0!</v>
      </c>
      <c r="H321" s="56"/>
      <c r="I321" s="56"/>
      <c r="J321" s="56"/>
    </row>
    <row r="322" spans="1:10" ht="17.100000000000001" customHeight="1">
      <c r="A322" s="85"/>
      <c r="B322" s="2250" t="s">
        <v>71</v>
      </c>
      <c r="C322" s="2251"/>
      <c r="D322" s="2252"/>
      <c r="E322" s="86"/>
      <c r="F322" s="89"/>
      <c r="G322" s="87"/>
      <c r="H322" s="87">
        <f>SUM(H312:H321)</f>
        <v>0</v>
      </c>
      <c r="I322" s="87">
        <f t="shared" ref="I322:J322" si="64">SUM(I312:I321)</f>
        <v>0</v>
      </c>
      <c r="J322" s="87">
        <f t="shared" si="64"/>
        <v>0</v>
      </c>
    </row>
    <row r="323" spans="1:10" ht="17.100000000000001" customHeight="1">
      <c r="A323" s="125">
        <v>2</v>
      </c>
      <c r="B323" s="1888" t="s">
        <v>72</v>
      </c>
      <c r="C323" s="1889"/>
      <c r="D323" s="1890"/>
      <c r="E323" s="99" t="s">
        <v>117</v>
      </c>
      <c r="F323" s="100" t="s">
        <v>117</v>
      </c>
      <c r="G323" s="101" t="s">
        <v>117</v>
      </c>
      <c r="H323" s="101" t="s">
        <v>117</v>
      </c>
      <c r="I323" s="101" t="s">
        <v>117</v>
      </c>
      <c r="J323" s="101" t="s">
        <v>117</v>
      </c>
    </row>
    <row r="324" spans="1:10" ht="17.100000000000001" customHeight="1">
      <c r="A324" s="79"/>
      <c r="B324" s="2253" t="s">
        <v>155</v>
      </c>
      <c r="C324" s="2253"/>
      <c r="D324" s="2253"/>
      <c r="E324" s="75" t="s">
        <v>156</v>
      </c>
      <c r="F324" s="60"/>
      <c r="G324" s="56" t="e">
        <f t="shared" si="63"/>
        <v>#DIV/0!</v>
      </c>
      <c r="H324" s="56"/>
      <c r="I324" s="56"/>
      <c r="J324" s="56"/>
    </row>
    <row r="325" spans="1:10" ht="17.100000000000001" hidden="1" customHeight="1">
      <c r="A325" s="79"/>
      <c r="B325" s="1935"/>
      <c r="C325" s="1936"/>
      <c r="D325" s="1937"/>
      <c r="E325" s="75"/>
      <c r="F325" s="60"/>
      <c r="G325" s="56" t="e">
        <f t="shared" si="63"/>
        <v>#DIV/0!</v>
      </c>
      <c r="H325" s="56"/>
      <c r="I325" s="56"/>
      <c r="J325" s="56"/>
    </row>
    <row r="326" spans="1:10" ht="17.100000000000001" hidden="1" customHeight="1">
      <c r="A326" s="79"/>
      <c r="B326" s="1935"/>
      <c r="C326" s="1936"/>
      <c r="D326" s="1937"/>
      <c r="E326" s="75"/>
      <c r="F326" s="60"/>
      <c r="G326" s="56" t="e">
        <f t="shared" si="63"/>
        <v>#DIV/0!</v>
      </c>
      <c r="H326" s="56"/>
      <c r="I326" s="56"/>
      <c r="J326" s="56"/>
    </row>
    <row r="327" spans="1:10" ht="17.100000000000001" hidden="1" customHeight="1">
      <c r="A327" s="79"/>
      <c r="B327" s="1935"/>
      <c r="C327" s="1936"/>
      <c r="D327" s="1937"/>
      <c r="E327" s="75"/>
      <c r="F327" s="60"/>
      <c r="G327" s="56" t="e">
        <f t="shared" si="63"/>
        <v>#DIV/0!</v>
      </c>
      <c r="H327" s="56"/>
      <c r="I327" s="56"/>
      <c r="J327" s="56"/>
    </row>
    <row r="328" spans="1:10" ht="17.100000000000001" hidden="1" customHeight="1">
      <c r="A328" s="79"/>
      <c r="B328" s="1935"/>
      <c r="C328" s="1936"/>
      <c r="D328" s="1937"/>
      <c r="E328" s="75"/>
      <c r="F328" s="60"/>
      <c r="G328" s="56" t="e">
        <f t="shared" si="63"/>
        <v>#DIV/0!</v>
      </c>
      <c r="H328" s="56"/>
      <c r="I328" s="56"/>
      <c r="J328" s="56"/>
    </row>
    <row r="329" spans="1:10" ht="17.100000000000001" hidden="1" customHeight="1">
      <c r="A329" s="79"/>
      <c r="B329" s="1935"/>
      <c r="C329" s="1936"/>
      <c r="D329" s="1937"/>
      <c r="E329" s="75"/>
      <c r="F329" s="60"/>
      <c r="G329" s="56" t="e">
        <f t="shared" si="63"/>
        <v>#DIV/0!</v>
      </c>
      <c r="H329" s="56"/>
      <c r="I329" s="56"/>
      <c r="J329" s="56"/>
    </row>
    <row r="330" spans="1:10" ht="17.100000000000001" hidden="1" customHeight="1">
      <c r="A330" s="79"/>
      <c r="B330" s="1935"/>
      <c r="C330" s="1936"/>
      <c r="D330" s="1937"/>
      <c r="E330" s="75"/>
      <c r="F330" s="60"/>
      <c r="G330" s="56" t="e">
        <f t="shared" si="63"/>
        <v>#DIV/0!</v>
      </c>
      <c r="H330" s="56"/>
      <c r="I330" s="56"/>
      <c r="J330" s="56"/>
    </row>
    <row r="331" spans="1:10" ht="17.100000000000001" hidden="1" customHeight="1">
      <c r="A331" s="79"/>
      <c r="B331" s="1935"/>
      <c r="C331" s="1936"/>
      <c r="D331" s="1937"/>
      <c r="E331" s="75"/>
      <c r="F331" s="60"/>
      <c r="G331" s="56" t="e">
        <f t="shared" si="63"/>
        <v>#DIV/0!</v>
      </c>
      <c r="H331" s="56"/>
      <c r="I331" s="56"/>
      <c r="J331" s="56"/>
    </row>
    <row r="332" spans="1:10" ht="17.100000000000001" hidden="1" customHeight="1">
      <c r="A332" s="79"/>
      <c r="B332" s="1935"/>
      <c r="C332" s="1936"/>
      <c r="D332" s="1937"/>
      <c r="E332" s="75"/>
      <c r="F332" s="60"/>
      <c r="G332" s="56" t="e">
        <f t="shared" si="63"/>
        <v>#DIV/0!</v>
      </c>
      <c r="H332" s="56"/>
      <c r="I332" s="56"/>
      <c r="J332" s="56"/>
    </row>
    <row r="333" spans="1:10" ht="17.100000000000001" hidden="1" customHeight="1">
      <c r="A333" s="79"/>
      <c r="B333" s="1935"/>
      <c r="C333" s="1936"/>
      <c r="D333" s="1937"/>
      <c r="E333" s="75"/>
      <c r="F333" s="60"/>
      <c r="G333" s="56" t="e">
        <f t="shared" si="63"/>
        <v>#DIV/0!</v>
      </c>
      <c r="H333" s="56"/>
      <c r="I333" s="56"/>
      <c r="J333" s="56"/>
    </row>
    <row r="334" spans="1:10" ht="17.100000000000001" hidden="1" customHeight="1">
      <c r="A334" s="79"/>
      <c r="B334" s="1935"/>
      <c r="C334" s="1936"/>
      <c r="D334" s="1937"/>
      <c r="E334" s="75"/>
      <c r="F334" s="60"/>
      <c r="G334" s="56" t="e">
        <f t="shared" si="63"/>
        <v>#DIV/0!</v>
      </c>
      <c r="H334" s="56"/>
      <c r="I334" s="56"/>
      <c r="J334" s="56"/>
    </row>
    <row r="335" spans="1:10" ht="17.100000000000001" hidden="1" customHeight="1">
      <c r="A335" s="79"/>
      <c r="B335" s="1935"/>
      <c r="C335" s="1936"/>
      <c r="D335" s="1937"/>
      <c r="E335" s="75"/>
      <c r="F335" s="60"/>
      <c r="G335" s="56" t="e">
        <f t="shared" si="63"/>
        <v>#DIV/0!</v>
      </c>
      <c r="H335" s="56"/>
      <c r="I335" s="56"/>
      <c r="J335" s="56"/>
    </row>
    <row r="336" spans="1:10" ht="17.100000000000001" hidden="1" customHeight="1">
      <c r="A336" s="79"/>
      <c r="B336" s="1935"/>
      <c r="C336" s="1936"/>
      <c r="D336" s="1937"/>
      <c r="E336" s="75"/>
      <c r="F336" s="60"/>
      <c r="G336" s="56" t="e">
        <f t="shared" si="63"/>
        <v>#DIV/0!</v>
      </c>
      <c r="H336" s="56"/>
      <c r="I336" s="56"/>
      <c r="J336" s="56"/>
    </row>
    <row r="337" spans="1:10" ht="17.100000000000001" hidden="1" customHeight="1">
      <c r="A337" s="79"/>
      <c r="B337" s="1935"/>
      <c r="C337" s="1936"/>
      <c r="D337" s="1937"/>
      <c r="E337" s="75"/>
      <c r="F337" s="60"/>
      <c r="G337" s="56" t="e">
        <f t="shared" si="63"/>
        <v>#DIV/0!</v>
      </c>
      <c r="H337" s="56"/>
      <c r="I337" s="56"/>
      <c r="J337" s="56"/>
    </row>
    <row r="338" spans="1:10" ht="17.100000000000001" hidden="1" customHeight="1">
      <c r="A338" s="79"/>
      <c r="B338" s="2253"/>
      <c r="C338" s="2253"/>
      <c r="D338" s="2253"/>
      <c r="E338" s="75"/>
      <c r="F338" s="60"/>
      <c r="G338" s="56" t="e">
        <f t="shared" si="63"/>
        <v>#DIV/0!</v>
      </c>
      <c r="H338" s="56"/>
      <c r="I338" s="56"/>
      <c r="J338" s="56"/>
    </row>
    <row r="339" spans="1:10" ht="17.100000000000001" customHeight="1">
      <c r="A339" s="85"/>
      <c r="B339" s="2250" t="s">
        <v>71</v>
      </c>
      <c r="C339" s="2251"/>
      <c r="D339" s="2252"/>
      <c r="E339" s="86"/>
      <c r="F339" s="89"/>
      <c r="G339" s="87"/>
      <c r="H339" s="87">
        <f>SUM(H324:H338)</f>
        <v>0</v>
      </c>
      <c r="I339" s="87">
        <f t="shared" ref="I339:J339" si="65">SUM(I324:I338)</f>
        <v>0</v>
      </c>
      <c r="J339" s="87">
        <f t="shared" si="65"/>
        <v>0</v>
      </c>
    </row>
    <row r="340" spans="1:10" ht="32.1" customHeight="1">
      <c r="A340" s="98">
        <v>3</v>
      </c>
      <c r="B340" s="1891" t="s">
        <v>157</v>
      </c>
      <c r="C340" s="1892"/>
      <c r="D340" s="1893"/>
      <c r="E340" s="99" t="s">
        <v>117</v>
      </c>
      <c r="F340" s="100" t="s">
        <v>117</v>
      </c>
      <c r="G340" s="101" t="s">
        <v>117</v>
      </c>
      <c r="H340" s="101" t="s">
        <v>117</v>
      </c>
      <c r="I340" s="101" t="s">
        <v>117</v>
      </c>
      <c r="J340" s="101" t="s">
        <v>117</v>
      </c>
    </row>
    <row r="341" spans="1:10" ht="17.100000000000001" customHeight="1">
      <c r="A341" s="79"/>
      <c r="B341" s="1727"/>
      <c r="C341" s="1728"/>
      <c r="D341" s="1729"/>
      <c r="E341" s="75" t="s">
        <v>96</v>
      </c>
      <c r="F341" s="60"/>
      <c r="G341" s="56" t="e">
        <f t="shared" si="63"/>
        <v>#DIV/0!</v>
      </c>
      <c r="H341" s="56"/>
      <c r="I341" s="56"/>
      <c r="J341" s="56"/>
    </row>
    <row r="342" spans="1:10" ht="17.100000000000001" hidden="1" customHeight="1">
      <c r="A342" s="79"/>
      <c r="B342" s="1727"/>
      <c r="C342" s="1728"/>
      <c r="D342" s="1729"/>
      <c r="E342" s="75" t="s">
        <v>96</v>
      </c>
      <c r="F342" s="60"/>
      <c r="G342" s="56" t="e">
        <f t="shared" si="63"/>
        <v>#DIV/0!</v>
      </c>
      <c r="H342" s="56"/>
      <c r="I342" s="56"/>
      <c r="J342" s="56"/>
    </row>
    <row r="343" spans="1:10" ht="17.100000000000001" hidden="1" customHeight="1">
      <c r="A343" s="79"/>
      <c r="B343" s="1727"/>
      <c r="C343" s="1728"/>
      <c r="D343" s="1729"/>
      <c r="E343" s="75" t="s">
        <v>96</v>
      </c>
      <c r="F343" s="60"/>
      <c r="G343" s="56" t="e">
        <f t="shared" si="63"/>
        <v>#DIV/0!</v>
      </c>
      <c r="H343" s="56"/>
      <c r="I343" s="56"/>
      <c r="J343" s="56"/>
    </row>
    <row r="344" spans="1:10" ht="17.100000000000001" customHeight="1">
      <c r="A344" s="85"/>
      <c r="B344" s="2250" t="s">
        <v>71</v>
      </c>
      <c r="C344" s="2251"/>
      <c r="D344" s="2252"/>
      <c r="E344" s="86"/>
      <c r="F344" s="89"/>
      <c r="G344" s="87"/>
      <c r="H344" s="87">
        <f>SUM(H341:H343)</f>
        <v>0</v>
      </c>
      <c r="I344" s="87">
        <f t="shared" ref="I344:J344" si="66">SUM(I341:I343)</f>
        <v>0</v>
      </c>
      <c r="J344" s="87">
        <f t="shared" si="66"/>
        <v>0</v>
      </c>
    </row>
    <row r="345" spans="1:10" ht="32.1" customHeight="1">
      <c r="A345" s="98">
        <v>4</v>
      </c>
      <c r="B345" s="1891" t="s">
        <v>73</v>
      </c>
      <c r="C345" s="1892"/>
      <c r="D345" s="1893"/>
      <c r="E345" s="99" t="s">
        <v>117</v>
      </c>
      <c r="F345" s="100" t="s">
        <v>117</v>
      </c>
      <c r="G345" s="101" t="s">
        <v>117</v>
      </c>
      <c r="H345" s="101" t="s">
        <v>117</v>
      </c>
      <c r="I345" s="101" t="s">
        <v>117</v>
      </c>
      <c r="J345" s="101" t="s">
        <v>117</v>
      </c>
    </row>
    <row r="346" spans="1:10" ht="17.100000000000001" customHeight="1">
      <c r="A346" s="79"/>
      <c r="B346" s="2129"/>
      <c r="C346" s="2130"/>
      <c r="D346" s="2131"/>
      <c r="E346" s="75" t="s">
        <v>96</v>
      </c>
      <c r="F346" s="60"/>
      <c r="G346" s="56" t="e">
        <f t="shared" si="63"/>
        <v>#DIV/0!</v>
      </c>
      <c r="H346" s="56"/>
      <c r="I346" s="56"/>
      <c r="J346" s="56"/>
    </row>
    <row r="347" spans="1:10" ht="17.100000000000001" hidden="1" customHeight="1">
      <c r="A347" s="79"/>
      <c r="B347" s="2129"/>
      <c r="C347" s="2130"/>
      <c r="D347" s="2131"/>
      <c r="E347" s="75" t="s">
        <v>96</v>
      </c>
      <c r="F347" s="60"/>
      <c r="G347" s="56" t="e">
        <f t="shared" si="63"/>
        <v>#DIV/0!</v>
      </c>
      <c r="H347" s="56"/>
      <c r="I347" s="56"/>
      <c r="J347" s="56"/>
    </row>
    <row r="348" spans="1:10" ht="17.100000000000001" hidden="1" customHeight="1">
      <c r="A348" s="79"/>
      <c r="B348" s="2129"/>
      <c r="C348" s="2130"/>
      <c r="D348" s="2131"/>
      <c r="E348" s="75" t="s">
        <v>96</v>
      </c>
      <c r="F348" s="60"/>
      <c r="G348" s="56" t="e">
        <f t="shared" si="63"/>
        <v>#DIV/0!</v>
      </c>
      <c r="H348" s="56"/>
      <c r="I348" s="56"/>
      <c r="J348" s="56"/>
    </row>
    <row r="349" spans="1:10" ht="17.100000000000001" hidden="1" customHeight="1">
      <c r="A349" s="79"/>
      <c r="B349" s="2129"/>
      <c r="C349" s="2130"/>
      <c r="D349" s="2131"/>
      <c r="E349" s="75" t="s">
        <v>96</v>
      </c>
      <c r="F349" s="60"/>
      <c r="G349" s="257" t="e">
        <f>H349/F349</f>
        <v>#DIV/0!</v>
      </c>
      <c r="H349" s="56"/>
      <c r="I349" s="56"/>
      <c r="J349" s="56"/>
    </row>
    <row r="350" spans="1:10" ht="17.100000000000001" hidden="1" customHeight="1">
      <c r="A350" s="79"/>
      <c r="B350" s="2129"/>
      <c r="C350" s="2130"/>
      <c r="D350" s="2131"/>
      <c r="E350" s="75" t="s">
        <v>96</v>
      </c>
      <c r="F350" s="60"/>
      <c r="G350" s="257" t="e">
        <f>H350/F350</f>
        <v>#DIV/0!</v>
      </c>
      <c r="H350" s="56"/>
      <c r="I350" s="56"/>
      <c r="J350" s="56"/>
    </row>
    <row r="351" spans="1:10" ht="17.100000000000001" hidden="1" customHeight="1">
      <c r="A351" s="79"/>
      <c r="B351" s="2129"/>
      <c r="C351" s="2130"/>
      <c r="D351" s="2131"/>
      <c r="E351" s="75" t="s">
        <v>96</v>
      </c>
      <c r="F351" s="60"/>
      <c r="G351" s="257" t="e">
        <f>H351/F351</f>
        <v>#DIV/0!</v>
      </c>
      <c r="H351" s="56"/>
      <c r="I351" s="56"/>
      <c r="J351" s="56"/>
    </row>
    <row r="352" spans="1:10" ht="17.100000000000001" customHeight="1">
      <c r="A352" s="85"/>
      <c r="B352" s="2250" t="s">
        <v>71</v>
      </c>
      <c r="C352" s="2251"/>
      <c r="D352" s="2252"/>
      <c r="E352" s="86"/>
      <c r="F352" s="89"/>
      <c r="G352" s="87"/>
      <c r="H352" s="87">
        <f>SUM(H346:H351)</f>
        <v>0</v>
      </c>
      <c r="I352" s="87">
        <f t="shared" ref="I352:J352" si="67">SUM(I346:I351)</f>
        <v>0</v>
      </c>
      <c r="J352" s="87">
        <f t="shared" si="67"/>
        <v>0</v>
      </c>
    </row>
    <row r="353" spans="1:10" ht="17.100000000000001" customHeight="1">
      <c r="A353" s="125">
        <v>5</v>
      </c>
      <c r="B353" s="1891" t="s">
        <v>158</v>
      </c>
      <c r="C353" s="1892"/>
      <c r="D353" s="1893"/>
      <c r="E353" s="99" t="s">
        <v>117</v>
      </c>
      <c r="F353" s="100" t="s">
        <v>117</v>
      </c>
      <c r="G353" s="101" t="s">
        <v>117</v>
      </c>
      <c r="H353" s="101" t="s">
        <v>117</v>
      </c>
      <c r="I353" s="101" t="s">
        <v>117</v>
      </c>
      <c r="J353" s="101" t="s">
        <v>117</v>
      </c>
    </row>
    <row r="354" spans="1:10" ht="17.100000000000001" customHeight="1">
      <c r="A354" s="79"/>
      <c r="B354" s="1727"/>
      <c r="C354" s="1728"/>
      <c r="D354" s="1729"/>
      <c r="E354" s="75" t="s">
        <v>156</v>
      </c>
      <c r="F354" s="80"/>
      <c r="G354" s="56" t="e">
        <f t="shared" si="63"/>
        <v>#DIV/0!</v>
      </c>
      <c r="H354" s="56"/>
      <c r="I354" s="56"/>
      <c r="J354" s="56"/>
    </row>
    <row r="355" spans="1:10" ht="17.100000000000001" hidden="1" customHeight="1">
      <c r="A355" s="79"/>
      <c r="B355" s="2129"/>
      <c r="C355" s="2130"/>
      <c r="D355" s="2131"/>
      <c r="E355" s="75" t="s">
        <v>96</v>
      </c>
      <c r="F355" s="80"/>
      <c r="G355" s="56" t="e">
        <f t="shared" si="63"/>
        <v>#DIV/0!</v>
      </c>
      <c r="H355" s="56"/>
      <c r="I355" s="56"/>
      <c r="J355" s="56"/>
    </row>
    <row r="356" spans="1:10" ht="17.100000000000001" hidden="1" customHeight="1">
      <c r="A356" s="79"/>
      <c r="B356" s="2129"/>
      <c r="C356" s="2130"/>
      <c r="D356" s="2131"/>
      <c r="E356" s="75" t="s">
        <v>96</v>
      </c>
      <c r="F356" s="80"/>
      <c r="G356" s="56" t="e">
        <f t="shared" si="63"/>
        <v>#DIV/0!</v>
      </c>
      <c r="H356" s="56"/>
      <c r="I356" s="56"/>
      <c r="J356" s="56"/>
    </row>
    <row r="357" spans="1:10" ht="17.100000000000001" hidden="1" customHeight="1">
      <c r="A357" s="79"/>
      <c r="B357" s="2129"/>
      <c r="C357" s="2130"/>
      <c r="D357" s="2131"/>
      <c r="E357" s="75" t="s">
        <v>96</v>
      </c>
      <c r="F357" s="80"/>
      <c r="G357" s="56" t="e">
        <f t="shared" si="63"/>
        <v>#DIV/0!</v>
      </c>
      <c r="H357" s="56"/>
      <c r="I357" s="56"/>
      <c r="J357" s="56"/>
    </row>
    <row r="358" spans="1:10" ht="17.100000000000001" hidden="1" customHeight="1">
      <c r="A358" s="79"/>
      <c r="B358" s="2129"/>
      <c r="C358" s="2130"/>
      <c r="D358" s="2131"/>
      <c r="E358" s="75" t="s">
        <v>96</v>
      </c>
      <c r="F358" s="80"/>
      <c r="G358" s="56" t="e">
        <f t="shared" si="63"/>
        <v>#DIV/0!</v>
      </c>
      <c r="H358" s="56"/>
      <c r="I358" s="56"/>
      <c r="J358" s="56"/>
    </row>
    <row r="359" spans="1:10" ht="17.100000000000001" hidden="1" customHeight="1">
      <c r="A359" s="79"/>
      <c r="B359" s="2129"/>
      <c r="C359" s="2130"/>
      <c r="D359" s="2131"/>
      <c r="E359" s="75" t="s">
        <v>96</v>
      </c>
      <c r="F359" s="80"/>
      <c r="G359" s="56" t="e">
        <f t="shared" si="63"/>
        <v>#DIV/0!</v>
      </c>
      <c r="H359" s="56"/>
      <c r="I359" s="56"/>
      <c r="J359" s="56"/>
    </row>
    <row r="360" spans="1:10" ht="17.100000000000001" hidden="1" customHeight="1">
      <c r="A360" s="79"/>
      <c r="B360" s="2129"/>
      <c r="C360" s="2130"/>
      <c r="D360" s="2131"/>
      <c r="E360" s="75" t="s">
        <v>96</v>
      </c>
      <c r="F360" s="80"/>
      <c r="G360" s="56" t="e">
        <f t="shared" si="63"/>
        <v>#DIV/0!</v>
      </c>
      <c r="H360" s="56"/>
      <c r="I360" s="56"/>
      <c r="J360" s="56"/>
    </row>
    <row r="361" spans="1:10" ht="17.100000000000001" hidden="1" customHeight="1">
      <c r="A361" s="79"/>
      <c r="B361" s="2129"/>
      <c r="C361" s="2130"/>
      <c r="D361" s="2131"/>
      <c r="E361" s="75" t="s">
        <v>96</v>
      </c>
      <c r="F361" s="80"/>
      <c r="G361" s="56" t="e">
        <f t="shared" si="63"/>
        <v>#DIV/0!</v>
      </c>
      <c r="H361" s="56"/>
      <c r="I361" s="56"/>
      <c r="J361" s="56"/>
    </row>
    <row r="362" spans="1:10" ht="17.100000000000001" hidden="1" customHeight="1">
      <c r="A362" s="79"/>
      <c r="B362" s="2129"/>
      <c r="C362" s="2130"/>
      <c r="D362" s="2131"/>
      <c r="E362" s="75" t="s">
        <v>96</v>
      </c>
      <c r="F362" s="80"/>
      <c r="G362" s="56" t="e">
        <f t="shared" si="63"/>
        <v>#DIV/0!</v>
      </c>
      <c r="H362" s="56"/>
      <c r="I362" s="56"/>
      <c r="J362" s="56"/>
    </row>
    <row r="363" spans="1:10" ht="17.100000000000001" hidden="1" customHeight="1">
      <c r="A363" s="79"/>
      <c r="B363" s="2129"/>
      <c r="C363" s="2130"/>
      <c r="D363" s="2131"/>
      <c r="E363" s="75" t="s">
        <v>96</v>
      </c>
      <c r="F363" s="80"/>
      <c r="G363" s="56" t="e">
        <f t="shared" si="63"/>
        <v>#DIV/0!</v>
      </c>
      <c r="H363" s="56"/>
      <c r="I363" s="56"/>
      <c r="J363" s="56"/>
    </row>
    <row r="364" spans="1:10" ht="17.100000000000001" hidden="1" customHeight="1">
      <c r="A364" s="79"/>
      <c r="B364" s="2129"/>
      <c r="C364" s="2130"/>
      <c r="D364" s="2131"/>
      <c r="E364" s="75" t="s">
        <v>96</v>
      </c>
      <c r="F364" s="80"/>
      <c r="G364" s="56" t="e">
        <f t="shared" si="63"/>
        <v>#DIV/0!</v>
      </c>
      <c r="H364" s="56"/>
      <c r="I364" s="56"/>
      <c r="J364" s="56"/>
    </row>
    <row r="365" spans="1:10" ht="17.100000000000001" hidden="1" customHeight="1">
      <c r="A365" s="79"/>
      <c r="B365" s="2129"/>
      <c r="C365" s="2130"/>
      <c r="D365" s="2131"/>
      <c r="E365" s="75" t="s">
        <v>96</v>
      </c>
      <c r="F365" s="80"/>
      <c r="G365" s="56" t="e">
        <f t="shared" si="63"/>
        <v>#DIV/0!</v>
      </c>
      <c r="H365" s="56"/>
      <c r="I365" s="56"/>
      <c r="J365" s="56"/>
    </row>
    <row r="366" spans="1:10" ht="17.100000000000001" hidden="1" customHeight="1">
      <c r="A366" s="79"/>
      <c r="B366" s="2129"/>
      <c r="C366" s="2130"/>
      <c r="D366" s="2131"/>
      <c r="E366" s="75" t="s">
        <v>96</v>
      </c>
      <c r="F366" s="80"/>
      <c r="G366" s="56" t="e">
        <f t="shared" si="63"/>
        <v>#DIV/0!</v>
      </c>
      <c r="H366" s="56"/>
      <c r="I366" s="56"/>
      <c r="J366" s="56"/>
    </row>
    <row r="367" spans="1:10" ht="17.100000000000001" hidden="1" customHeight="1">
      <c r="A367" s="79"/>
      <c r="B367" s="2129"/>
      <c r="C367" s="2130"/>
      <c r="D367" s="2131"/>
      <c r="E367" s="75" t="s">
        <v>96</v>
      </c>
      <c r="F367" s="80"/>
      <c r="G367" s="56" t="e">
        <f t="shared" si="63"/>
        <v>#DIV/0!</v>
      </c>
      <c r="H367" s="56"/>
      <c r="I367" s="56"/>
      <c r="J367" s="56"/>
    </row>
    <row r="368" spans="1:10" ht="17.100000000000001" hidden="1" customHeight="1">
      <c r="A368" s="79"/>
      <c r="B368" s="2129"/>
      <c r="C368" s="2130"/>
      <c r="D368" s="2131"/>
      <c r="E368" s="75" t="s">
        <v>96</v>
      </c>
      <c r="F368" s="80"/>
      <c r="G368" s="56" t="e">
        <f t="shared" si="63"/>
        <v>#DIV/0!</v>
      </c>
      <c r="H368" s="56"/>
      <c r="I368" s="56"/>
      <c r="J368" s="56"/>
    </row>
    <row r="369" spans="1:10" ht="17.100000000000001" hidden="1" customHeight="1">
      <c r="A369" s="79"/>
      <c r="B369" s="1727"/>
      <c r="C369" s="1728"/>
      <c r="D369" s="1729"/>
      <c r="E369" s="75" t="s">
        <v>96</v>
      </c>
      <c r="F369" s="80"/>
      <c r="G369" s="56" t="e">
        <f t="shared" si="63"/>
        <v>#DIV/0!</v>
      </c>
      <c r="H369" s="56"/>
      <c r="I369" s="56"/>
      <c r="J369" s="56"/>
    </row>
    <row r="370" spans="1:10" ht="17.100000000000001" customHeight="1">
      <c r="A370" s="85"/>
      <c r="B370" s="2250" t="s">
        <v>71</v>
      </c>
      <c r="C370" s="2251"/>
      <c r="D370" s="2252"/>
      <c r="E370" s="86"/>
      <c r="F370" s="89"/>
      <c r="G370" s="87"/>
      <c r="H370" s="87">
        <f>SUM(H354:H369)</f>
        <v>0</v>
      </c>
      <c r="I370" s="87">
        <f t="shared" ref="I370:J370" si="68">SUM(I354:I369)</f>
        <v>0</v>
      </c>
      <c r="J370" s="87">
        <f t="shared" si="68"/>
        <v>0</v>
      </c>
    </row>
    <row r="371" spans="1:10" ht="17.100000000000001" customHeight="1">
      <c r="A371" s="125">
        <v>6</v>
      </c>
      <c r="B371" s="1888"/>
      <c r="C371" s="1889"/>
      <c r="D371" s="1890"/>
      <c r="E371" s="99" t="s">
        <v>117</v>
      </c>
      <c r="F371" s="100" t="s">
        <v>117</v>
      </c>
      <c r="G371" s="101" t="s">
        <v>117</v>
      </c>
      <c r="H371" s="101" t="s">
        <v>117</v>
      </c>
      <c r="I371" s="101" t="s">
        <v>117</v>
      </c>
      <c r="J371" s="101" t="s">
        <v>117</v>
      </c>
    </row>
    <row r="372" spans="1:10" ht="17.100000000000001" customHeight="1">
      <c r="A372" s="79"/>
      <c r="B372" s="2253"/>
      <c r="C372" s="2253"/>
      <c r="D372" s="2253"/>
      <c r="E372" s="75" t="s">
        <v>96</v>
      </c>
      <c r="F372" s="60"/>
      <c r="G372" s="56" t="e">
        <f t="shared" si="63"/>
        <v>#DIV/0!</v>
      </c>
      <c r="H372" s="56"/>
      <c r="I372" s="56"/>
      <c r="J372" s="56"/>
    </row>
    <row r="373" spans="1:10" ht="17.100000000000001" hidden="1" customHeight="1">
      <c r="A373" s="79"/>
      <c r="B373" s="1935"/>
      <c r="C373" s="1936"/>
      <c r="D373" s="1937"/>
      <c r="E373" s="75" t="s">
        <v>96</v>
      </c>
      <c r="F373" s="60"/>
      <c r="G373" s="56" t="e">
        <f t="shared" si="63"/>
        <v>#DIV/0!</v>
      </c>
      <c r="H373" s="56"/>
      <c r="I373" s="56"/>
      <c r="J373" s="56"/>
    </row>
    <row r="374" spans="1:10" ht="17.100000000000001" hidden="1" customHeight="1">
      <c r="A374" s="79"/>
      <c r="B374" s="1935"/>
      <c r="C374" s="1936"/>
      <c r="D374" s="1937"/>
      <c r="E374" s="75" t="s">
        <v>96</v>
      </c>
      <c r="F374" s="60"/>
      <c r="G374" s="56" t="e">
        <f t="shared" si="63"/>
        <v>#DIV/0!</v>
      </c>
      <c r="H374" s="56"/>
      <c r="I374" s="56"/>
      <c r="J374" s="56"/>
    </row>
    <row r="375" spans="1:10" ht="17.100000000000001" hidden="1" customHeight="1">
      <c r="A375" s="79"/>
      <c r="B375" s="1935"/>
      <c r="C375" s="1936"/>
      <c r="D375" s="1937"/>
      <c r="E375" s="75" t="s">
        <v>96</v>
      </c>
      <c r="F375" s="60"/>
      <c r="G375" s="56" t="e">
        <f t="shared" si="63"/>
        <v>#DIV/0!</v>
      </c>
      <c r="H375" s="56"/>
      <c r="I375" s="56"/>
      <c r="J375" s="56"/>
    </row>
    <row r="376" spans="1:10" ht="17.100000000000001" hidden="1" customHeight="1">
      <c r="A376" s="79"/>
      <c r="B376" s="1935"/>
      <c r="C376" s="1936"/>
      <c r="D376" s="1937"/>
      <c r="E376" s="75" t="s">
        <v>96</v>
      </c>
      <c r="F376" s="60"/>
      <c r="G376" s="56" t="e">
        <f t="shared" si="63"/>
        <v>#DIV/0!</v>
      </c>
      <c r="H376" s="56"/>
      <c r="I376" s="56"/>
      <c r="J376" s="56"/>
    </row>
    <row r="377" spans="1:10" ht="17.100000000000001" hidden="1" customHeight="1">
      <c r="A377" s="79"/>
      <c r="B377" s="2253"/>
      <c r="C377" s="2253"/>
      <c r="D377" s="2253"/>
      <c r="E377" s="75" t="s">
        <v>96</v>
      </c>
      <c r="F377" s="60"/>
      <c r="G377" s="56" t="e">
        <f t="shared" si="63"/>
        <v>#DIV/0!</v>
      </c>
      <c r="H377" s="56"/>
      <c r="I377" s="56"/>
      <c r="J377" s="56"/>
    </row>
    <row r="378" spans="1:10" ht="17.100000000000001" customHeight="1">
      <c r="A378" s="85"/>
      <c r="B378" s="2250" t="s">
        <v>71</v>
      </c>
      <c r="C378" s="2251"/>
      <c r="D378" s="2252"/>
      <c r="E378" s="86"/>
      <c r="F378" s="89"/>
      <c r="G378" s="87"/>
      <c r="H378" s="87">
        <f>SUM(H372:H377)</f>
        <v>0</v>
      </c>
      <c r="I378" s="87">
        <f t="shared" ref="I378:J378" si="69">SUM(I372:I377)</f>
        <v>0</v>
      </c>
      <c r="J378" s="87">
        <f t="shared" si="69"/>
        <v>0</v>
      </c>
    </row>
    <row r="379" spans="1:10" ht="18" customHeight="1">
      <c r="A379" s="82">
        <v>7</v>
      </c>
      <c r="B379" s="2247"/>
      <c r="C379" s="2248"/>
      <c r="D379" s="2249"/>
      <c r="E379" s="72" t="s">
        <v>93</v>
      </c>
      <c r="F379" s="73"/>
      <c r="G379" s="83" t="e">
        <f>H379/F379</f>
        <v>#DIV/0!</v>
      </c>
      <c r="H379" s="74"/>
      <c r="I379" s="74"/>
      <c r="J379" s="74"/>
    </row>
    <row r="380" spans="1:10" ht="17.100000000000001" customHeight="1">
      <c r="A380" s="79"/>
      <c r="B380" s="1935"/>
      <c r="C380" s="1936"/>
      <c r="D380" s="1937"/>
      <c r="E380" s="75"/>
      <c r="F380" s="60"/>
      <c r="G380" s="56"/>
      <c r="H380" s="56"/>
      <c r="I380" s="56"/>
      <c r="J380" s="56"/>
    </row>
    <row r="381" spans="1:10" ht="17.100000000000001" customHeight="1">
      <c r="A381" s="79">
        <v>8</v>
      </c>
      <c r="B381" s="1935"/>
      <c r="C381" s="1936"/>
      <c r="D381" s="1937"/>
      <c r="E381" s="75" t="s">
        <v>96</v>
      </c>
      <c r="F381" s="60"/>
      <c r="G381" s="56" t="e">
        <f t="shared" si="63"/>
        <v>#DIV/0!</v>
      </c>
      <c r="H381" s="56"/>
      <c r="I381" s="56"/>
      <c r="J381" s="56"/>
    </row>
    <row r="382" spans="1:10" ht="17.100000000000001" customHeight="1">
      <c r="A382" s="79"/>
      <c r="B382" s="1935"/>
      <c r="C382" s="1936"/>
      <c r="D382" s="1937"/>
      <c r="E382" s="75" t="s">
        <v>96</v>
      </c>
      <c r="F382" s="60"/>
      <c r="G382" s="56" t="e">
        <f t="shared" si="63"/>
        <v>#DIV/0!</v>
      </c>
      <c r="H382" s="56"/>
      <c r="I382" s="56"/>
      <c r="J382" s="56"/>
    </row>
    <row r="383" spans="1:10" ht="18" customHeight="1">
      <c r="A383" s="82">
        <v>9</v>
      </c>
      <c r="B383" s="2247"/>
      <c r="C383" s="2248"/>
      <c r="D383" s="2249"/>
      <c r="E383" s="72"/>
      <c r="F383" s="73"/>
      <c r="G383" s="83"/>
      <c r="H383" s="74"/>
      <c r="I383" s="74"/>
      <c r="J383" s="74"/>
    </row>
    <row r="384" spans="1:10" ht="18" customHeight="1">
      <c r="A384" s="79"/>
      <c r="B384" s="1935"/>
      <c r="C384" s="1936"/>
      <c r="D384" s="1937"/>
      <c r="E384" s="75" t="s">
        <v>96</v>
      </c>
      <c r="F384" s="92"/>
      <c r="G384" s="56" t="e">
        <f t="shared" si="63"/>
        <v>#DIV/0!</v>
      </c>
      <c r="H384" s="56"/>
      <c r="I384" s="56"/>
      <c r="J384" s="56"/>
    </row>
    <row r="385" spans="1:10" ht="18" customHeight="1">
      <c r="A385" s="79"/>
      <c r="B385" s="1935"/>
      <c r="C385" s="1936"/>
      <c r="D385" s="1937"/>
      <c r="E385" s="75"/>
      <c r="F385" s="60"/>
      <c r="G385" s="56"/>
      <c r="H385" s="56"/>
      <c r="I385" s="56"/>
      <c r="J385" s="56"/>
    </row>
    <row r="386" spans="1:10" ht="17.100000000000001" customHeight="1">
      <c r="A386" s="85"/>
      <c r="B386" s="2250" t="s">
        <v>71</v>
      </c>
      <c r="C386" s="2251"/>
      <c r="D386" s="2252"/>
      <c r="E386" s="86"/>
      <c r="F386" s="89"/>
      <c r="G386" s="87"/>
      <c r="H386" s="87">
        <f>H379+H380+H381+H382+H383+H384+H385</f>
        <v>0</v>
      </c>
      <c r="I386" s="87">
        <f t="shared" ref="I386:J386" si="70">I379+I380+I381+I382+I383+I384+I385</f>
        <v>0</v>
      </c>
      <c r="J386" s="87">
        <f t="shared" si="70"/>
        <v>0</v>
      </c>
    </row>
    <row r="387" spans="1:10" ht="17.100000000000001" customHeight="1">
      <c r="A387" s="79"/>
      <c r="B387" s="1935"/>
      <c r="C387" s="1936"/>
      <c r="D387" s="1937"/>
      <c r="E387" s="75"/>
      <c r="F387" s="60"/>
      <c r="G387" s="56"/>
      <c r="H387" s="56"/>
      <c r="I387" s="56"/>
      <c r="J387" s="56"/>
    </row>
    <row r="388" spans="1:10" ht="17.100000000000001" customHeight="1">
      <c r="A388" s="423"/>
      <c r="B388" s="1831"/>
      <c r="C388" s="2241"/>
      <c r="D388" s="1832"/>
      <c r="E388" s="75"/>
      <c r="F388" s="60"/>
      <c r="G388" s="56"/>
      <c r="H388" s="56"/>
      <c r="I388" s="56"/>
      <c r="J388" s="56"/>
    </row>
    <row r="389" spans="1:10" ht="21.9" customHeight="1">
      <c r="A389" s="2192" t="s">
        <v>74</v>
      </c>
      <c r="B389" s="2193"/>
      <c r="C389" s="2193"/>
      <c r="D389" s="2193"/>
      <c r="E389" s="2193"/>
      <c r="F389" s="2193"/>
      <c r="G389" s="2194"/>
      <c r="H389" s="62">
        <f>H322+H339+H344+H352+H370+H378+H379+H386+H388</f>
        <v>0</v>
      </c>
      <c r="I389" s="62">
        <f t="shared" ref="I389:J389" si="71">I322+I339+I344+I352+I370+I378+I379+I386+I388</f>
        <v>0</v>
      </c>
      <c r="J389" s="62">
        <f t="shared" si="71"/>
        <v>0</v>
      </c>
    </row>
    <row r="390" spans="1:10" ht="23.1" customHeight="1">
      <c r="A390" s="2242" t="s">
        <v>75</v>
      </c>
      <c r="B390" s="2243"/>
      <c r="C390" s="2243"/>
      <c r="D390" s="2243"/>
      <c r="E390" s="2243"/>
      <c r="F390" s="2243"/>
      <c r="G390" s="2243"/>
      <c r="H390" s="93">
        <f>H144+H153+H163+H171+H215+H234+H247+H305+H389</f>
        <v>0</v>
      </c>
      <c r="I390" s="93">
        <f>I144+I153+I163+I171+I215+I234+I247+I305+I389</f>
        <v>0</v>
      </c>
      <c r="J390" s="93">
        <f>J144+J153+J163+J171+J215+J234+J247+J305+J389</f>
        <v>0</v>
      </c>
    </row>
    <row r="391" spans="1:10" ht="23.1" customHeight="1">
      <c r="A391" s="2244" t="s">
        <v>453</v>
      </c>
      <c r="B391" s="2245"/>
      <c r="C391" s="2245"/>
      <c r="D391" s="2245"/>
      <c r="E391" s="2245"/>
      <c r="F391" s="2245"/>
      <c r="G391" s="2246"/>
      <c r="H391" s="193">
        <f>H16+H23+H51+H57+H63+H69+H76+H84+H91+H112+H127+H390</f>
        <v>0</v>
      </c>
      <c r="I391" s="193">
        <f>I16+I23+I51+I57+I63+I69+I76+I84+I91+I112+I127+I390</f>
        <v>0</v>
      </c>
      <c r="J391" s="193">
        <f>J16+J23+J51+J57+J63+J69+J76+J84+J91+J112+J127+J390</f>
        <v>0</v>
      </c>
    </row>
    <row r="392" spans="1:10" ht="15.6">
      <c r="A392" s="49"/>
      <c r="B392" s="49"/>
      <c r="C392" s="49"/>
      <c r="D392" s="49"/>
      <c r="E392" s="49"/>
      <c r="F392" s="49"/>
      <c r="G392" s="49"/>
      <c r="H392" s="49"/>
      <c r="I392" s="49"/>
      <c r="J392" s="49"/>
    </row>
    <row r="393" spans="1:10" ht="15.6">
      <c r="A393" s="49"/>
      <c r="B393" s="49"/>
      <c r="C393" s="422" t="s">
        <v>94</v>
      </c>
      <c r="D393" s="94"/>
      <c r="E393" s="1943"/>
      <c r="F393" s="1943"/>
      <c r="G393" s="49"/>
      <c r="H393" s="49"/>
      <c r="I393" s="49"/>
      <c r="J393" s="49"/>
    </row>
    <row r="394" spans="1:10" ht="15.6">
      <c r="A394" s="49"/>
      <c r="B394" s="49"/>
      <c r="C394" s="49"/>
      <c r="D394" s="54" t="s">
        <v>76</v>
      </c>
      <c r="E394" s="49"/>
      <c r="F394" s="49"/>
      <c r="G394" s="49"/>
      <c r="H394" s="49"/>
      <c r="I394" s="49"/>
      <c r="J394" s="49"/>
    </row>
    <row r="395" spans="1:10" ht="15.6">
      <c r="A395" s="49"/>
      <c r="B395" s="1943" t="s">
        <v>102</v>
      </c>
      <c r="C395" s="1943"/>
      <c r="D395" s="49"/>
      <c r="E395" s="49"/>
      <c r="F395" s="49"/>
      <c r="G395" s="49"/>
      <c r="H395" s="49"/>
      <c r="I395" s="49"/>
      <c r="J395" s="49"/>
    </row>
    <row r="396" spans="1:10" ht="15.6">
      <c r="A396" s="49"/>
      <c r="B396" s="1943" t="s">
        <v>195</v>
      </c>
      <c r="C396" s="1943"/>
      <c r="D396" s="94"/>
      <c r="E396" s="1943"/>
      <c r="F396" s="1943"/>
      <c r="G396" s="49"/>
      <c r="H396" s="49"/>
      <c r="I396" s="49"/>
      <c r="J396" s="49"/>
    </row>
    <row r="397" spans="1:10" ht="15.6">
      <c r="A397" s="49"/>
      <c r="B397" s="49"/>
      <c r="C397" s="49"/>
      <c r="D397" s="54" t="s">
        <v>76</v>
      </c>
      <c r="E397" s="49"/>
      <c r="F397" s="49"/>
      <c r="G397" s="49"/>
      <c r="H397" s="49"/>
      <c r="I397" s="49"/>
      <c r="J397" s="49"/>
    </row>
    <row r="398" spans="1:10" ht="15.6">
      <c r="A398" s="49"/>
      <c r="B398" s="2240" t="s">
        <v>173</v>
      </c>
      <c r="C398" s="2240"/>
      <c r="D398" s="2240"/>
      <c r="E398" s="2240"/>
      <c r="F398" s="2240"/>
      <c r="G398" s="2240"/>
      <c r="H398" s="2240"/>
      <c r="I398" s="2240"/>
      <c r="J398" s="2240"/>
    </row>
    <row r="399" spans="1:10" ht="15.6">
      <c r="A399" s="49"/>
      <c r="B399" s="49"/>
      <c r="C399" s="49"/>
      <c r="D399" s="49"/>
      <c r="E399" s="49"/>
      <c r="F399" s="49"/>
      <c r="G399" s="49"/>
      <c r="H399" s="49"/>
      <c r="I399" s="49"/>
      <c r="J399" s="49"/>
    </row>
  </sheetData>
  <sheetProtection password="CA5A" sheet="1" objects="1" scenarios="1" formatCells="0" formatColumns="0" formatRows="0" insertRows="0"/>
  <mergeCells count="451">
    <mergeCell ref="C2:I2"/>
    <mergeCell ref="J2:J3"/>
    <mergeCell ref="D4:H4"/>
    <mergeCell ref="B5:J5"/>
    <mergeCell ref="C7:I7"/>
    <mergeCell ref="C8:I8"/>
    <mergeCell ref="A16:G16"/>
    <mergeCell ref="A18:J19"/>
    <mergeCell ref="A20:B21"/>
    <mergeCell ref="C20:G21"/>
    <mergeCell ref="H20:J20"/>
    <mergeCell ref="A22:B22"/>
    <mergeCell ref="C22:G22"/>
    <mergeCell ref="A12:J12"/>
    <mergeCell ref="A13:B14"/>
    <mergeCell ref="C13:G14"/>
    <mergeCell ref="H13:J13"/>
    <mergeCell ref="A15:B15"/>
    <mergeCell ref="C15:G15"/>
    <mergeCell ref="A28:A29"/>
    <mergeCell ref="B28:B29"/>
    <mergeCell ref="C28:C29"/>
    <mergeCell ref="B30:D30"/>
    <mergeCell ref="A31:A34"/>
    <mergeCell ref="B31:B34"/>
    <mergeCell ref="C31:C34"/>
    <mergeCell ref="A23:G23"/>
    <mergeCell ref="A25:J25"/>
    <mergeCell ref="A26:A27"/>
    <mergeCell ref="B26:B27"/>
    <mergeCell ref="C26:C27"/>
    <mergeCell ref="D26:D27"/>
    <mergeCell ref="E26:E27"/>
    <mergeCell ref="F26:F27"/>
    <mergeCell ref="G26:G27"/>
    <mergeCell ref="H26:J26"/>
    <mergeCell ref="B43:D43"/>
    <mergeCell ref="A44:A46"/>
    <mergeCell ref="B44:B46"/>
    <mergeCell ref="C44:C46"/>
    <mergeCell ref="B47:D47"/>
    <mergeCell ref="A48:A49"/>
    <mergeCell ref="B48:B49"/>
    <mergeCell ref="C48:C49"/>
    <mergeCell ref="B35:D35"/>
    <mergeCell ref="A36:A38"/>
    <mergeCell ref="B36:B38"/>
    <mergeCell ref="C36:C38"/>
    <mergeCell ref="B39:D39"/>
    <mergeCell ref="A40:A42"/>
    <mergeCell ref="B40:B42"/>
    <mergeCell ref="C40:C42"/>
    <mergeCell ref="B50:D50"/>
    <mergeCell ref="A51:G51"/>
    <mergeCell ref="A53:J53"/>
    <mergeCell ref="A54:A55"/>
    <mergeCell ref="B54:B55"/>
    <mergeCell ref="C54:C55"/>
    <mergeCell ref="D54:D55"/>
    <mergeCell ref="E54:E55"/>
    <mergeCell ref="F54:F55"/>
    <mergeCell ref="G54:G55"/>
    <mergeCell ref="H54:J54"/>
    <mergeCell ref="A57:G57"/>
    <mergeCell ref="A59:J59"/>
    <mergeCell ref="A60:A61"/>
    <mergeCell ref="B60:B61"/>
    <mergeCell ref="C60:C61"/>
    <mergeCell ref="D60:D61"/>
    <mergeCell ref="E60:E61"/>
    <mergeCell ref="F60:F61"/>
    <mergeCell ref="G60:G61"/>
    <mergeCell ref="H60:J60"/>
    <mergeCell ref="A63:G63"/>
    <mergeCell ref="A65:J65"/>
    <mergeCell ref="A66:A67"/>
    <mergeCell ref="B66:B67"/>
    <mergeCell ref="C66:C67"/>
    <mergeCell ref="D66:E67"/>
    <mergeCell ref="F66:F67"/>
    <mergeCell ref="G66:G67"/>
    <mergeCell ref="H66:J66"/>
    <mergeCell ref="D68:E68"/>
    <mergeCell ref="A69:G69"/>
    <mergeCell ref="A71:J71"/>
    <mergeCell ref="A72:A73"/>
    <mergeCell ref="B72:B73"/>
    <mergeCell ref="C72:C73"/>
    <mergeCell ref="D72:E73"/>
    <mergeCell ref="F72:F73"/>
    <mergeCell ref="G72:G73"/>
    <mergeCell ref="H72:J72"/>
    <mergeCell ref="B74:B75"/>
    <mergeCell ref="D74:E74"/>
    <mergeCell ref="D75:E75"/>
    <mergeCell ref="A76:G76"/>
    <mergeCell ref="A78:J78"/>
    <mergeCell ref="A79:A80"/>
    <mergeCell ref="B79:B80"/>
    <mergeCell ref="C79:C80"/>
    <mergeCell ref="D79:E80"/>
    <mergeCell ref="F79:F80"/>
    <mergeCell ref="A84:G84"/>
    <mergeCell ref="A86:J86"/>
    <mergeCell ref="A87:A88"/>
    <mergeCell ref="B87:B88"/>
    <mergeCell ref="C87:C88"/>
    <mergeCell ref="D87:G88"/>
    <mergeCell ref="H87:J87"/>
    <mergeCell ref="G79:G80"/>
    <mergeCell ref="H79:J79"/>
    <mergeCell ref="B81:B83"/>
    <mergeCell ref="D81:E81"/>
    <mergeCell ref="D82:E82"/>
    <mergeCell ref="D83:E83"/>
    <mergeCell ref="B89:B90"/>
    <mergeCell ref="D89:G89"/>
    <mergeCell ref="D90:G90"/>
    <mergeCell ref="A91:G91"/>
    <mergeCell ref="A93:J93"/>
    <mergeCell ref="A94:A95"/>
    <mergeCell ref="B94:B95"/>
    <mergeCell ref="C94:C95"/>
    <mergeCell ref="D94:D95"/>
    <mergeCell ref="E94:E95"/>
    <mergeCell ref="A104:A111"/>
    <mergeCell ref="B104:B111"/>
    <mergeCell ref="C104:C111"/>
    <mergeCell ref="D111:G111"/>
    <mergeCell ref="A112:G112"/>
    <mergeCell ref="A114:J114"/>
    <mergeCell ref="F94:F95"/>
    <mergeCell ref="G94:G95"/>
    <mergeCell ref="H94:J94"/>
    <mergeCell ref="A96:A103"/>
    <mergeCell ref="B96:B103"/>
    <mergeCell ref="C96:C103"/>
    <mergeCell ref="D103:G103"/>
    <mergeCell ref="A122:A126"/>
    <mergeCell ref="B122:B126"/>
    <mergeCell ref="C122:C126"/>
    <mergeCell ref="D126:G126"/>
    <mergeCell ref="A127:G127"/>
    <mergeCell ref="A129:J129"/>
    <mergeCell ref="G115:G116"/>
    <mergeCell ref="H115:J115"/>
    <mergeCell ref="A117:A121"/>
    <mergeCell ref="B117:B121"/>
    <mergeCell ref="C117:C121"/>
    <mergeCell ref="D121:G121"/>
    <mergeCell ref="A115:A116"/>
    <mergeCell ref="B115:B116"/>
    <mergeCell ref="C115:C116"/>
    <mergeCell ref="D115:D116"/>
    <mergeCell ref="E115:E116"/>
    <mergeCell ref="F115:F116"/>
    <mergeCell ref="B133:D133"/>
    <mergeCell ref="B134:D134"/>
    <mergeCell ref="B135:D135"/>
    <mergeCell ref="B136:D136"/>
    <mergeCell ref="B137:D137"/>
    <mergeCell ref="B138:D138"/>
    <mergeCell ref="B130:J130"/>
    <mergeCell ref="A131:A132"/>
    <mergeCell ref="B131:D132"/>
    <mergeCell ref="E131:E132"/>
    <mergeCell ref="F131:F132"/>
    <mergeCell ref="G131:G132"/>
    <mergeCell ref="H131:J131"/>
    <mergeCell ref="B146:J146"/>
    <mergeCell ref="A147:A148"/>
    <mergeCell ref="B147:D148"/>
    <mergeCell ref="E147:E148"/>
    <mergeCell ref="F147:F148"/>
    <mergeCell ref="G147:G148"/>
    <mergeCell ref="H147:J147"/>
    <mergeCell ref="B139:D139"/>
    <mergeCell ref="B140:D140"/>
    <mergeCell ref="B141:D141"/>
    <mergeCell ref="B142:D142"/>
    <mergeCell ref="B143:D143"/>
    <mergeCell ref="A144:G144"/>
    <mergeCell ref="A156:A157"/>
    <mergeCell ref="B156:D157"/>
    <mergeCell ref="E156:E157"/>
    <mergeCell ref="F156:F157"/>
    <mergeCell ref="G156:G157"/>
    <mergeCell ref="H156:J156"/>
    <mergeCell ref="B149:D149"/>
    <mergeCell ref="B150:D150"/>
    <mergeCell ref="B151:D151"/>
    <mergeCell ref="B152:D152"/>
    <mergeCell ref="A153:G153"/>
    <mergeCell ref="B155:J155"/>
    <mergeCell ref="B165:J165"/>
    <mergeCell ref="A166:A167"/>
    <mergeCell ref="B166:D167"/>
    <mergeCell ref="E166:E167"/>
    <mergeCell ref="F166:F167"/>
    <mergeCell ref="G166:G167"/>
    <mergeCell ref="H166:J166"/>
    <mergeCell ref="B158:D158"/>
    <mergeCell ref="B159:D159"/>
    <mergeCell ref="B160:D160"/>
    <mergeCell ref="B161:D161"/>
    <mergeCell ref="B162:D162"/>
    <mergeCell ref="A163:G163"/>
    <mergeCell ref="B168:D168"/>
    <mergeCell ref="B169:D169"/>
    <mergeCell ref="B170:D170"/>
    <mergeCell ref="A171:G171"/>
    <mergeCell ref="B173:J173"/>
    <mergeCell ref="A174:A175"/>
    <mergeCell ref="B174:D175"/>
    <mergeCell ref="E174:E175"/>
    <mergeCell ref="F174:F175"/>
    <mergeCell ref="G174:G175"/>
    <mergeCell ref="B181:D181"/>
    <mergeCell ref="B182:D182"/>
    <mergeCell ref="B183:D183"/>
    <mergeCell ref="B184:D184"/>
    <mergeCell ref="B185:D185"/>
    <mergeCell ref="B186:D186"/>
    <mergeCell ref="H174:J174"/>
    <mergeCell ref="B176:D176"/>
    <mergeCell ref="B177:D177"/>
    <mergeCell ref="B178:D178"/>
    <mergeCell ref="B179:D179"/>
    <mergeCell ref="B180:D180"/>
    <mergeCell ref="B193:D193"/>
    <mergeCell ref="B194:D194"/>
    <mergeCell ref="B195:D195"/>
    <mergeCell ref="B196:D196"/>
    <mergeCell ref="B197:D197"/>
    <mergeCell ref="B198:D198"/>
    <mergeCell ref="B187:D187"/>
    <mergeCell ref="B188:D188"/>
    <mergeCell ref="B189:D189"/>
    <mergeCell ref="B190:D190"/>
    <mergeCell ref="B191:D191"/>
    <mergeCell ref="B192:D192"/>
    <mergeCell ref="B205:D205"/>
    <mergeCell ref="B206:D206"/>
    <mergeCell ref="B207:D207"/>
    <mergeCell ref="B208:D208"/>
    <mergeCell ref="B209:D209"/>
    <mergeCell ref="B210:D210"/>
    <mergeCell ref="B199:D199"/>
    <mergeCell ref="B200:D200"/>
    <mergeCell ref="B201:D201"/>
    <mergeCell ref="B202:D202"/>
    <mergeCell ref="B203:D203"/>
    <mergeCell ref="B204:D204"/>
    <mergeCell ref="A218:A219"/>
    <mergeCell ref="B218:D219"/>
    <mergeCell ref="E218:E219"/>
    <mergeCell ref="F218:F219"/>
    <mergeCell ref="G218:G219"/>
    <mergeCell ref="H218:J218"/>
    <mergeCell ref="B211:D211"/>
    <mergeCell ref="B212:D212"/>
    <mergeCell ref="B213:D213"/>
    <mergeCell ref="B214:D214"/>
    <mergeCell ref="A215:G215"/>
    <mergeCell ref="B217:J217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39:D239"/>
    <mergeCell ref="B240:D240"/>
    <mergeCell ref="B241:D241"/>
    <mergeCell ref="B242:D242"/>
    <mergeCell ref="B243:D243"/>
    <mergeCell ref="B244:D244"/>
    <mergeCell ref="B232:D232"/>
    <mergeCell ref="B233:D233"/>
    <mergeCell ref="A234:G234"/>
    <mergeCell ref="B236:J236"/>
    <mergeCell ref="A237:A238"/>
    <mergeCell ref="B237:D238"/>
    <mergeCell ref="E237:E238"/>
    <mergeCell ref="F237:F238"/>
    <mergeCell ref="G237:G238"/>
    <mergeCell ref="H237:J237"/>
    <mergeCell ref="B252:D252"/>
    <mergeCell ref="B253:D253"/>
    <mergeCell ref="B254:D254"/>
    <mergeCell ref="B255:D255"/>
    <mergeCell ref="B256:D256"/>
    <mergeCell ref="B257:D257"/>
    <mergeCell ref="B245:D245"/>
    <mergeCell ref="B246:D246"/>
    <mergeCell ref="A247:G247"/>
    <mergeCell ref="B249:J249"/>
    <mergeCell ref="A250:A251"/>
    <mergeCell ref="B250:D251"/>
    <mergeCell ref="E250:E251"/>
    <mergeCell ref="F250:F251"/>
    <mergeCell ref="G250:G251"/>
    <mergeCell ref="H250:J250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88:D288"/>
    <mergeCell ref="B289:D289"/>
    <mergeCell ref="B290:D290"/>
    <mergeCell ref="B291:D291"/>
    <mergeCell ref="B292:D292"/>
    <mergeCell ref="B293:D293"/>
    <mergeCell ref="B282:D282"/>
    <mergeCell ref="B283:D283"/>
    <mergeCell ref="B284:D284"/>
    <mergeCell ref="B285:D285"/>
    <mergeCell ref="B286:D286"/>
    <mergeCell ref="B287:D287"/>
    <mergeCell ref="B300:D300"/>
    <mergeCell ref="B301:D301"/>
    <mergeCell ref="B302:D302"/>
    <mergeCell ref="B303:D303"/>
    <mergeCell ref="B304:D304"/>
    <mergeCell ref="A305:G305"/>
    <mergeCell ref="B294:D294"/>
    <mergeCell ref="B295:D295"/>
    <mergeCell ref="B296:D296"/>
    <mergeCell ref="B297:D297"/>
    <mergeCell ref="B298:D298"/>
    <mergeCell ref="B299:D299"/>
    <mergeCell ref="B310:D310"/>
    <mergeCell ref="B311:D311"/>
    <mergeCell ref="B312:D312"/>
    <mergeCell ref="B313:D313"/>
    <mergeCell ref="B314:D314"/>
    <mergeCell ref="B315:D315"/>
    <mergeCell ref="B307:J307"/>
    <mergeCell ref="A308:A309"/>
    <mergeCell ref="B308:D309"/>
    <mergeCell ref="E308:E309"/>
    <mergeCell ref="F308:F309"/>
    <mergeCell ref="G308:G309"/>
    <mergeCell ref="H308:J308"/>
    <mergeCell ref="B322:D322"/>
    <mergeCell ref="B323:D323"/>
    <mergeCell ref="B324:D324"/>
    <mergeCell ref="B325:D325"/>
    <mergeCell ref="B326:D326"/>
    <mergeCell ref="B327:D327"/>
    <mergeCell ref="B316:D316"/>
    <mergeCell ref="B317:D317"/>
    <mergeCell ref="B318:D318"/>
    <mergeCell ref="B319:D319"/>
    <mergeCell ref="B320:D320"/>
    <mergeCell ref="B321:D321"/>
    <mergeCell ref="B334:D334"/>
    <mergeCell ref="B335:D335"/>
    <mergeCell ref="B336:D336"/>
    <mergeCell ref="B337:D337"/>
    <mergeCell ref="B338:D338"/>
    <mergeCell ref="B339:D339"/>
    <mergeCell ref="B328:D328"/>
    <mergeCell ref="B329:D329"/>
    <mergeCell ref="B330:D330"/>
    <mergeCell ref="B331:D331"/>
    <mergeCell ref="B332:D332"/>
    <mergeCell ref="B333:D333"/>
    <mergeCell ref="B346:D346"/>
    <mergeCell ref="B347:D347"/>
    <mergeCell ref="B348:D348"/>
    <mergeCell ref="B349:D349"/>
    <mergeCell ref="B350:D350"/>
    <mergeCell ref="B351:D351"/>
    <mergeCell ref="B340:D340"/>
    <mergeCell ref="B341:D341"/>
    <mergeCell ref="B342:D342"/>
    <mergeCell ref="B343:D343"/>
    <mergeCell ref="B344:D344"/>
    <mergeCell ref="B345:D345"/>
    <mergeCell ref="B358:D358"/>
    <mergeCell ref="B359:D359"/>
    <mergeCell ref="B360:D360"/>
    <mergeCell ref="B361:D361"/>
    <mergeCell ref="B362:D362"/>
    <mergeCell ref="B363:D363"/>
    <mergeCell ref="B352:D352"/>
    <mergeCell ref="B353:D353"/>
    <mergeCell ref="B354:D354"/>
    <mergeCell ref="B355:D355"/>
    <mergeCell ref="B356:D356"/>
    <mergeCell ref="B357:D357"/>
    <mergeCell ref="B370:D370"/>
    <mergeCell ref="B371:D371"/>
    <mergeCell ref="B372:D372"/>
    <mergeCell ref="B373:D373"/>
    <mergeCell ref="B374:D374"/>
    <mergeCell ref="B375:D375"/>
    <mergeCell ref="B364:D364"/>
    <mergeCell ref="B365:D365"/>
    <mergeCell ref="B366:D366"/>
    <mergeCell ref="B367:D367"/>
    <mergeCell ref="B368:D368"/>
    <mergeCell ref="B369:D369"/>
    <mergeCell ref="B382:D382"/>
    <mergeCell ref="B383:D383"/>
    <mergeCell ref="B384:D384"/>
    <mergeCell ref="B385:D385"/>
    <mergeCell ref="B386:D386"/>
    <mergeCell ref="B387:D387"/>
    <mergeCell ref="B376:D376"/>
    <mergeCell ref="B377:D377"/>
    <mergeCell ref="B378:D378"/>
    <mergeCell ref="B379:D379"/>
    <mergeCell ref="B380:D380"/>
    <mergeCell ref="B381:D381"/>
    <mergeCell ref="B396:C396"/>
    <mergeCell ref="E396:F396"/>
    <mergeCell ref="B398:J398"/>
    <mergeCell ref="B388:D388"/>
    <mergeCell ref="A389:G389"/>
    <mergeCell ref="A390:G390"/>
    <mergeCell ref="A391:G391"/>
    <mergeCell ref="E393:F393"/>
    <mergeCell ref="B395:C395"/>
  </mergeCells>
  <pageMargins left="0.36" right="0.19685039370078741" top="0.43307086614173229" bottom="0.31496062992125984" header="0.31496062992125984" footer="0.19685039370078741"/>
  <pageSetup paperSize="9" scale="65" fitToHeight="7" orientation="portrait" r:id="rId1"/>
  <rowBreaks count="1" manualBreakCount="1">
    <brk id="6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M79"/>
  <sheetViews>
    <sheetView view="pageBreakPreview" zoomScale="80" zoomScaleSheetLayoutView="80" workbookViewId="0">
      <selection activeCell="H9" sqref="H9"/>
    </sheetView>
  </sheetViews>
  <sheetFormatPr defaultColWidth="8.88671875" defaultRowHeight="14.4"/>
  <cols>
    <col min="1" max="1" width="8.109375" style="844" customWidth="1"/>
    <col min="2" max="2" width="5" style="844" customWidth="1"/>
    <col min="3" max="3" width="11.44140625" style="844" customWidth="1"/>
    <col min="4" max="5" width="8.88671875" style="844"/>
    <col min="6" max="6" width="15.44140625" style="844" customWidth="1"/>
    <col min="7" max="7" width="18.109375" style="844" customWidth="1"/>
    <col min="8" max="8" width="20.6640625" style="844" customWidth="1"/>
    <col min="9" max="9" width="19.6640625" style="844" customWidth="1"/>
    <col min="10" max="10" width="20.44140625" style="844" customWidth="1"/>
    <col min="11" max="11" width="15.5546875" style="844" customWidth="1"/>
    <col min="12" max="12" width="23.33203125" style="844" customWidth="1"/>
    <col min="13" max="13" width="22.44140625" style="844" customWidth="1"/>
    <col min="14" max="14" width="15" style="844" bestFit="1" customWidth="1"/>
    <col min="15" max="15" width="15.33203125" style="844" customWidth="1"/>
    <col min="16" max="16" width="16.33203125" style="844" customWidth="1"/>
    <col min="17" max="16384" width="8.88671875" style="844"/>
  </cols>
  <sheetData>
    <row r="1" spans="1:11" ht="6.3" customHeight="1"/>
    <row r="2" spans="1:11" ht="18.45" customHeight="1">
      <c r="A2" s="2320" t="s">
        <v>671</v>
      </c>
      <c r="B2" s="2320"/>
      <c r="C2" s="2320"/>
      <c r="D2" s="2320"/>
      <c r="E2" s="2320"/>
      <c r="F2" s="2320"/>
      <c r="G2" s="2320"/>
      <c r="H2" s="2320"/>
      <c r="I2" s="2320"/>
      <c r="J2" s="2320"/>
    </row>
    <row r="3" spans="1:11" ht="9.3000000000000007" customHeight="1" thickBot="1"/>
    <row r="4" spans="1:11" ht="18.45" customHeight="1">
      <c r="A4" s="2312" t="s">
        <v>352</v>
      </c>
      <c r="B4" s="2313"/>
      <c r="C4" s="2316" t="s">
        <v>176</v>
      </c>
      <c r="D4" s="2318" t="s">
        <v>77</v>
      </c>
      <c r="E4" s="2318"/>
      <c r="F4" s="2318"/>
      <c r="G4" s="2318"/>
      <c r="H4" s="2318" t="s">
        <v>104</v>
      </c>
      <c r="I4" s="2318"/>
      <c r="J4" s="2321"/>
    </row>
    <row r="5" spans="1:11" ht="19.8" customHeight="1" thickBot="1">
      <c r="A5" s="2314"/>
      <c r="B5" s="2315"/>
      <c r="C5" s="2317"/>
      <c r="D5" s="2319"/>
      <c r="E5" s="2319"/>
      <c r="F5" s="2319"/>
      <c r="G5" s="2319"/>
      <c r="H5" s="864">
        <f>'КФО 4'!H14</f>
        <v>2024</v>
      </c>
      <c r="I5" s="864">
        <f>'КФО 4'!I14</f>
        <v>2025</v>
      </c>
      <c r="J5" s="872">
        <f>'КФО 4'!J14</f>
        <v>2026</v>
      </c>
      <c r="K5" s="873" t="s">
        <v>672</v>
      </c>
    </row>
    <row r="6" spans="1:11" ht="18.45" customHeight="1">
      <c r="A6" s="2292">
        <v>4</v>
      </c>
      <c r="B6" s="2293"/>
      <c r="C6" s="861">
        <v>244</v>
      </c>
      <c r="D6" s="2267" t="s">
        <v>353</v>
      </c>
      <c r="E6" s="2268"/>
      <c r="F6" s="2268"/>
      <c r="G6" s="2268"/>
      <c r="H6" s="863">
        <f>'КФО 4'!H1146</f>
        <v>9194100</v>
      </c>
      <c r="I6" s="863">
        <f>'КФО 4'!I1146</f>
        <v>6461040</v>
      </c>
      <c r="J6" s="865">
        <f>'КФО 4'!J1146</f>
        <v>9144140</v>
      </c>
      <c r="K6" s="867">
        <f>H6-'ПЕЧАТЬ СВОД'!E55-'ПЕЧАТЬ СВОД'!E56-'ПЕЧАТЬ СВОД'!E57-'ПЕЧАТЬ СВОД'!E58-'ПЕЧАТЬ СВОД'!E59-'ПЕЧАТЬ СВОД'!E60-'ПЕЧАТЬ СВОД'!E61-'ПЕЧАТЬ СВОД'!E62-'ПЕЧАТЬ СВОД'!E63</f>
        <v>0</v>
      </c>
    </row>
    <row r="7" spans="1:11" ht="18.45" customHeight="1">
      <c r="A7" s="2292"/>
      <c r="B7" s="2293"/>
      <c r="C7" s="856">
        <v>243</v>
      </c>
      <c r="D7" s="2269" t="s">
        <v>674</v>
      </c>
      <c r="E7" s="2270"/>
      <c r="F7" s="2270"/>
      <c r="G7" s="2270"/>
      <c r="H7" s="855">
        <f>'КФО 4'!H135</f>
        <v>0</v>
      </c>
      <c r="I7" s="855">
        <f>'КФО 4'!I135</f>
        <v>0</v>
      </c>
      <c r="J7" s="866">
        <f>'КФО 4'!J135</f>
        <v>0</v>
      </c>
      <c r="K7" s="868">
        <f>H7-'ПЕЧАТЬ СВОД'!E49-'ПЕЧАТЬ СВОД'!E50</f>
        <v>0</v>
      </c>
    </row>
    <row r="8" spans="1:11" ht="18.45" customHeight="1" thickBot="1">
      <c r="A8" s="2292"/>
      <c r="B8" s="2293"/>
      <c r="C8" s="903">
        <v>247</v>
      </c>
      <c r="D8" s="2271" t="s">
        <v>507</v>
      </c>
      <c r="E8" s="2272"/>
      <c r="F8" s="2272"/>
      <c r="G8" s="2272"/>
      <c r="H8" s="904">
        <f>'КФО 4'!H147</f>
        <v>2362616</v>
      </c>
      <c r="I8" s="904">
        <f>'КФО 4'!I147</f>
        <v>1711986</v>
      </c>
      <c r="J8" s="905">
        <f>'КФО 4'!J147</f>
        <v>1711986</v>
      </c>
      <c r="K8" s="868">
        <f>H8-'ПЕЧАТЬ СВОД'!E65</f>
        <v>0</v>
      </c>
    </row>
    <row r="9" spans="1:11" ht="18.45" customHeight="1" thickBot="1">
      <c r="A9" s="2294"/>
      <c r="B9" s="2295"/>
      <c r="C9" s="2273" t="s">
        <v>522</v>
      </c>
      <c r="D9" s="2274"/>
      <c r="E9" s="2274"/>
      <c r="F9" s="2274"/>
      <c r="G9" s="2275"/>
      <c r="H9" s="1396">
        <f>H6+H7+H8</f>
        <v>11556716</v>
      </c>
      <c r="I9" s="1396">
        <f t="shared" ref="I9:J9" si="0">I6+I7+I8</f>
        <v>8173026</v>
      </c>
      <c r="J9" s="1397">
        <f t="shared" si="0"/>
        <v>10856126</v>
      </c>
      <c r="K9" s="869">
        <f>H9-'ПЕЧАТЬ СВОД'!E47</f>
        <v>0</v>
      </c>
    </row>
    <row r="10" spans="1:11" ht="18.45" customHeight="1">
      <c r="A10" s="2322">
        <v>5</v>
      </c>
      <c r="B10" s="2323"/>
      <c r="C10" s="859">
        <v>244</v>
      </c>
      <c r="D10" s="2324" t="s">
        <v>353</v>
      </c>
      <c r="E10" s="2325"/>
      <c r="F10" s="2325"/>
      <c r="G10" s="2325"/>
      <c r="H10" s="860">
        <f>'КФО 5'!H484</f>
        <v>21364.5</v>
      </c>
      <c r="I10" s="860">
        <f>'КФО 5'!I484</f>
        <v>0</v>
      </c>
      <c r="J10" s="860">
        <f>'КФО 5'!J484</f>
        <v>0</v>
      </c>
      <c r="K10" s="867">
        <f>H10-'ПЕЧАТЬ СВОД'!H54</f>
        <v>0</v>
      </c>
    </row>
    <row r="11" spans="1:11" ht="18.45" customHeight="1" thickBot="1">
      <c r="A11" s="2292"/>
      <c r="B11" s="2293"/>
      <c r="C11" s="856">
        <v>243</v>
      </c>
      <c r="D11" s="2269" t="s">
        <v>674</v>
      </c>
      <c r="E11" s="2270"/>
      <c r="F11" s="2270"/>
      <c r="G11" s="2270"/>
      <c r="H11" s="855">
        <f>'КФО 5'!H124</f>
        <v>0</v>
      </c>
      <c r="I11" s="855">
        <f>'КФО 5'!I124</f>
        <v>0</v>
      </c>
      <c r="J11" s="855">
        <f>'КФО 5'!J124</f>
        <v>0</v>
      </c>
      <c r="K11" s="868">
        <f>H11-'ПЕЧАТЬ СВОД'!H49-'ПЕЧАТЬ СВОД'!H50</f>
        <v>0</v>
      </c>
    </row>
    <row r="12" spans="1:11" ht="18.45" hidden="1" customHeight="1" thickBot="1">
      <c r="A12" s="2292"/>
      <c r="B12" s="2293"/>
      <c r="C12" s="857">
        <v>247</v>
      </c>
      <c r="D12" s="2326" t="s">
        <v>507</v>
      </c>
      <c r="E12" s="2327"/>
      <c r="F12" s="2327"/>
      <c r="G12" s="2327"/>
      <c r="H12" s="858"/>
      <c r="I12" s="858"/>
      <c r="J12" s="858"/>
      <c r="K12" s="868"/>
    </row>
    <row r="13" spans="1:11" ht="18.45" customHeight="1" thickBot="1">
      <c r="A13" s="2294"/>
      <c r="B13" s="2295"/>
      <c r="C13" s="2273" t="s">
        <v>523</v>
      </c>
      <c r="D13" s="2274"/>
      <c r="E13" s="2274"/>
      <c r="F13" s="2274"/>
      <c r="G13" s="2275"/>
      <c r="H13" s="1396">
        <f>H10+H11+H12</f>
        <v>21364.5</v>
      </c>
      <c r="I13" s="1396">
        <f>I10+I11+I12</f>
        <v>0</v>
      </c>
      <c r="J13" s="1398">
        <f>J10+J11+J12</f>
        <v>0</v>
      </c>
      <c r="K13" s="869">
        <f>H13-'ПЕЧАТЬ СВОД'!H47</f>
        <v>0</v>
      </c>
    </row>
    <row r="14" spans="1:11" ht="18.45" customHeight="1">
      <c r="A14" s="2292">
        <v>2</v>
      </c>
      <c r="B14" s="2293"/>
      <c r="C14" s="862">
        <v>244</v>
      </c>
      <c r="D14" s="2267" t="s">
        <v>353</v>
      </c>
      <c r="E14" s="2268"/>
      <c r="F14" s="2268"/>
      <c r="G14" s="2268"/>
      <c r="H14" s="863">
        <f>'КФО 2'!H949</f>
        <v>6328780.2400000002</v>
      </c>
      <c r="I14" s="863">
        <f>'КФО 2'!I949</f>
        <v>5845793</v>
      </c>
      <c r="J14" s="863">
        <f>'КФО 2'!J949</f>
        <v>5845793</v>
      </c>
      <c r="K14" s="867">
        <f>H14-'ПЕЧАТЬ СВОД'!J55-'ПЕЧАТЬ СВОД'!J56-'ПЕЧАТЬ СВОД'!J57-'ПЕЧАТЬ СВОД'!J59-'ПЕЧАТЬ СВОД'!J60-'ПЕЧАТЬ СВОД'!J61-'ПЕЧАТЬ СВОД'!J62-'ПЕЧАТЬ СВОД'!J63</f>
        <v>0</v>
      </c>
    </row>
    <row r="15" spans="1:11" ht="18.45" customHeight="1">
      <c r="A15" s="2292"/>
      <c r="B15" s="2293"/>
      <c r="C15" s="856">
        <v>243</v>
      </c>
      <c r="D15" s="2269" t="s">
        <v>674</v>
      </c>
      <c r="E15" s="2270"/>
      <c r="F15" s="2270"/>
      <c r="G15" s="2270"/>
      <c r="H15" s="855">
        <f>'КФО 2'!H127</f>
        <v>0</v>
      </c>
      <c r="I15" s="855">
        <f>'КФО 2'!I127</f>
        <v>0</v>
      </c>
      <c r="J15" s="855">
        <f>'КФО 2'!J127</f>
        <v>0</v>
      </c>
      <c r="K15" s="868">
        <f>H15-'ПЕЧАТЬ СВОД'!J49-'ПЕЧАТЬ СВОД'!J50</f>
        <v>0</v>
      </c>
    </row>
    <row r="16" spans="1:11" ht="18.45" customHeight="1" thickBot="1">
      <c r="A16" s="2292"/>
      <c r="B16" s="2293"/>
      <c r="C16" s="903">
        <v>247</v>
      </c>
      <c r="D16" s="2271" t="s">
        <v>507</v>
      </c>
      <c r="E16" s="2272"/>
      <c r="F16" s="2272"/>
      <c r="G16" s="2272"/>
      <c r="H16" s="904">
        <f>'КФО 2'!H154</f>
        <v>65250</v>
      </c>
      <c r="I16" s="904">
        <f>'КФО 2'!I154</f>
        <v>0</v>
      </c>
      <c r="J16" s="904">
        <f>'КФО 2'!J154</f>
        <v>0</v>
      </c>
      <c r="K16" s="868">
        <f>H16-'ПЕЧАТЬ СВОД'!J65</f>
        <v>0</v>
      </c>
    </row>
    <row r="17" spans="1:13" ht="18.45" customHeight="1" thickBot="1">
      <c r="A17" s="2294"/>
      <c r="B17" s="2295"/>
      <c r="C17" s="2273" t="s">
        <v>524</v>
      </c>
      <c r="D17" s="2274"/>
      <c r="E17" s="2274"/>
      <c r="F17" s="2274"/>
      <c r="G17" s="2275"/>
      <c r="H17" s="1396">
        <f>H14+H15+H16</f>
        <v>6394030.2400000002</v>
      </c>
      <c r="I17" s="1396">
        <f t="shared" ref="I17:J17" si="1">I14+I15+I16</f>
        <v>5845793</v>
      </c>
      <c r="J17" s="1397">
        <f t="shared" si="1"/>
        <v>5845793</v>
      </c>
      <c r="K17" s="869">
        <f>H17-'ПЕЧАТЬ СВОД'!J47</f>
        <v>0</v>
      </c>
    </row>
    <row r="18" spans="1:13" ht="18.45" hidden="1" customHeight="1">
      <c r="A18" s="2292">
        <v>6</v>
      </c>
      <c r="B18" s="2293"/>
      <c r="C18" s="862">
        <v>244</v>
      </c>
      <c r="D18" s="2267" t="s">
        <v>353</v>
      </c>
      <c r="E18" s="2268"/>
      <c r="F18" s="2268"/>
      <c r="G18" s="2268"/>
      <c r="H18" s="863"/>
      <c r="I18" s="863"/>
      <c r="J18" s="863"/>
      <c r="K18" s="867"/>
    </row>
    <row r="19" spans="1:13" ht="18.45" hidden="1" customHeight="1">
      <c r="A19" s="2292"/>
      <c r="B19" s="2293"/>
      <c r="C19" s="856">
        <v>243</v>
      </c>
      <c r="D19" s="2269" t="s">
        <v>354</v>
      </c>
      <c r="E19" s="2270"/>
      <c r="F19" s="2270"/>
      <c r="G19" s="2270"/>
      <c r="H19" s="855"/>
      <c r="I19" s="855"/>
      <c r="J19" s="855"/>
      <c r="K19" s="868"/>
    </row>
    <row r="20" spans="1:13" ht="18.45" hidden="1" customHeight="1" thickBot="1">
      <c r="A20" s="2292"/>
      <c r="B20" s="2293"/>
      <c r="C20" s="1566">
        <v>247</v>
      </c>
      <c r="D20" s="2271" t="s">
        <v>507</v>
      </c>
      <c r="E20" s="2272"/>
      <c r="F20" s="2272"/>
      <c r="G20" s="2272"/>
      <c r="H20" s="904"/>
      <c r="I20" s="904"/>
      <c r="J20" s="904"/>
      <c r="K20" s="868"/>
    </row>
    <row r="21" spans="1:13" ht="18.45" customHeight="1" thickBot="1">
      <c r="A21" s="2294"/>
      <c r="B21" s="2295"/>
      <c r="C21" s="2279" t="s">
        <v>673</v>
      </c>
      <c r="D21" s="2280"/>
      <c r="E21" s="2280"/>
      <c r="F21" s="2280"/>
      <c r="G21" s="2281"/>
      <c r="H21" s="870">
        <f>H18+H19+H20</f>
        <v>0</v>
      </c>
      <c r="I21" s="870">
        <f t="shared" ref="I21:J21" si="2">I18+I19+I20</f>
        <v>0</v>
      </c>
      <c r="J21" s="871">
        <f t="shared" si="2"/>
        <v>0</v>
      </c>
      <c r="K21" s="869"/>
    </row>
    <row r="22" spans="1:13" ht="9.3000000000000007" customHeight="1" thickBot="1">
      <c r="K22" s="876"/>
    </row>
    <row r="23" spans="1:13" ht="18.45" customHeight="1">
      <c r="A23" s="2282" t="s">
        <v>675</v>
      </c>
      <c r="B23" s="2283"/>
      <c r="C23" s="874">
        <v>244</v>
      </c>
      <c r="D23" s="2288" t="s">
        <v>511</v>
      </c>
      <c r="E23" s="2289"/>
      <c r="F23" s="2289"/>
      <c r="G23" s="2289"/>
      <c r="H23" s="884">
        <f>H6+H10+H14+H18</f>
        <v>15544244.74</v>
      </c>
      <c r="I23" s="884">
        <f t="shared" ref="I23:J23" si="3">I6+I10+I14+I18</f>
        <v>12306833</v>
      </c>
      <c r="J23" s="885">
        <f t="shared" si="3"/>
        <v>14989933</v>
      </c>
      <c r="K23" s="878">
        <f>H23-'ПЕЧАТЬ ПЛАН'!K70</f>
        <v>0</v>
      </c>
      <c r="L23" s="878">
        <f>I23-'ПЕЧАТЬ ПЛАН'!L70</f>
        <v>0</v>
      </c>
      <c r="M23" s="879">
        <f>J23-'ПЕЧАТЬ ПЛАН'!M70</f>
        <v>0</v>
      </c>
    </row>
    <row r="24" spans="1:13" ht="18.45" customHeight="1">
      <c r="A24" s="2284"/>
      <c r="B24" s="2285"/>
      <c r="C24" s="875">
        <v>243</v>
      </c>
      <c r="D24" s="2269" t="s">
        <v>512</v>
      </c>
      <c r="E24" s="2270"/>
      <c r="F24" s="2270"/>
      <c r="G24" s="2270"/>
      <c r="H24" s="877">
        <f>H7+H11+H15+H19</f>
        <v>0</v>
      </c>
      <c r="I24" s="877">
        <f t="shared" ref="I24:J24" si="4">I7+I11+I15+I19</f>
        <v>0</v>
      </c>
      <c r="J24" s="886">
        <f t="shared" si="4"/>
        <v>0</v>
      </c>
      <c r="K24" s="880">
        <f>H24-'ПЕЧАТЬ ПЛАН'!K69</f>
        <v>0</v>
      </c>
      <c r="L24" s="880">
        <f>I24-'ПЕЧАТЬ ПЛАН'!L69</f>
        <v>0</v>
      </c>
      <c r="M24" s="881">
        <f>J24-'ПЕЧАТЬ ПЛАН'!M69</f>
        <v>0</v>
      </c>
    </row>
    <row r="25" spans="1:13" ht="18.45" customHeight="1" thickBot="1">
      <c r="A25" s="2286"/>
      <c r="B25" s="2287"/>
      <c r="C25" s="906">
        <v>247</v>
      </c>
      <c r="D25" s="2290" t="s">
        <v>676</v>
      </c>
      <c r="E25" s="2291"/>
      <c r="F25" s="2291"/>
      <c r="G25" s="2291"/>
      <c r="H25" s="907">
        <f>H8+H16+H20</f>
        <v>2427866</v>
      </c>
      <c r="I25" s="907">
        <f t="shared" ref="I25:J25" si="5">I8+I16+I20</f>
        <v>1711986</v>
      </c>
      <c r="J25" s="908">
        <f t="shared" si="5"/>
        <v>1711986</v>
      </c>
      <c r="K25" s="882">
        <f>H25-'ПЕЧАТЬ ПЛАН'!K71</f>
        <v>0</v>
      </c>
      <c r="L25" s="882">
        <f>I25-'ПЕЧАТЬ ПЛАН'!L71</f>
        <v>0</v>
      </c>
      <c r="M25" s="883">
        <f>J25-'ПЕЧАТЬ ПЛАН'!M71</f>
        <v>0</v>
      </c>
    </row>
    <row r="26" spans="1:13" ht="9.3000000000000007" customHeight="1" thickBot="1"/>
    <row r="27" spans="1:13" ht="18.45" customHeight="1" thickBot="1">
      <c r="A27" s="2276" t="s">
        <v>677</v>
      </c>
      <c r="B27" s="2277"/>
      <c r="C27" s="2277"/>
      <c r="D27" s="2277"/>
      <c r="E27" s="2277"/>
      <c r="F27" s="2277"/>
      <c r="G27" s="2278"/>
      <c r="H27" s="909">
        <f>H23+H24+H25</f>
        <v>17972110.740000002</v>
      </c>
      <c r="I27" s="909">
        <f t="shared" ref="I27:J27" si="6">I23+I24+I25</f>
        <v>14018819</v>
      </c>
      <c r="J27" s="909">
        <f t="shared" si="6"/>
        <v>16701919</v>
      </c>
      <c r="K27" s="888">
        <f>H27-'ПЕЧАТЬ СВОД'!D47</f>
        <v>0</v>
      </c>
      <c r="L27" s="889">
        <f>I27-'ПЕЧАТЬ ПЛАН'!L67</f>
        <v>0</v>
      </c>
      <c r="M27" s="890">
        <f>J27-'ПЕЧАТЬ ПЛАН'!M67</f>
        <v>0</v>
      </c>
    </row>
    <row r="28" spans="1:13" ht="13.05" customHeight="1" thickBot="1">
      <c r="G28" s="845" t="s">
        <v>355</v>
      </c>
      <c r="H28" s="845">
        <f>H27-'ПЕЧАТЬ ПЛАН'!K67</f>
        <v>0</v>
      </c>
      <c r="I28" s="845">
        <f>I27-'ПЕЧАТЬ ПЛАН'!L67</f>
        <v>0</v>
      </c>
      <c r="J28" s="845">
        <f>J27-'ПЕЧАТЬ ПЛАН'!M67</f>
        <v>0</v>
      </c>
      <c r="K28" s="845"/>
    </row>
    <row r="29" spans="1:13" ht="17.850000000000001" customHeight="1" thickBot="1">
      <c r="A29" s="2353" t="s">
        <v>678</v>
      </c>
      <c r="B29" s="2354"/>
      <c r="C29" s="2354"/>
      <c r="D29" s="2354"/>
      <c r="E29" s="2354"/>
      <c r="F29" s="2354"/>
      <c r="G29" s="2354"/>
      <c r="H29" s="2354"/>
      <c r="I29" s="2354"/>
      <c r="J29" s="2355"/>
    </row>
    <row r="30" spans="1:13" ht="14.1" customHeight="1"/>
    <row r="31" spans="1:13" ht="14.1" customHeight="1" thickBot="1">
      <c r="A31" s="2300" t="s">
        <v>679</v>
      </c>
      <c r="B31" s="2311"/>
      <c r="C31" s="2311"/>
      <c r="D31" s="2311"/>
      <c r="E31" s="2311"/>
      <c r="F31" s="2311"/>
      <c r="G31" s="2356"/>
      <c r="H31" s="891">
        <f>H5</f>
        <v>2024</v>
      </c>
      <c r="I31" s="891">
        <f t="shared" ref="I31:J31" si="7">I5</f>
        <v>2025</v>
      </c>
      <c r="J31" s="891">
        <f t="shared" si="7"/>
        <v>2026</v>
      </c>
    </row>
    <row r="32" spans="1:13" ht="17.100000000000001" customHeight="1">
      <c r="A32" s="2299"/>
      <c r="B32" s="2299"/>
      <c r="C32" s="2298"/>
      <c r="D32" s="2299"/>
      <c r="E32" s="2299"/>
      <c r="F32" s="2300"/>
      <c r="G32" s="892" t="s">
        <v>394</v>
      </c>
      <c r="H32" s="898">
        <f>'КФО 4'!H1148</f>
        <v>36360318</v>
      </c>
      <c r="I32" s="898">
        <f>'КФО 4'!I1148</f>
        <v>30554913</v>
      </c>
      <c r="J32" s="899">
        <f>'КФО 4'!J1148</f>
        <v>33238013</v>
      </c>
    </row>
    <row r="33" spans="1:13" ht="17.100000000000001" customHeight="1" thickBot="1">
      <c r="A33" s="2299"/>
      <c r="B33" s="2299"/>
      <c r="C33" s="2298"/>
      <c r="D33" s="2299"/>
      <c r="E33" s="2299"/>
      <c r="F33" s="2300"/>
      <c r="G33" s="900" t="s">
        <v>681</v>
      </c>
      <c r="H33" s="901">
        <f>'КФО 4'!H933</f>
        <v>4857782</v>
      </c>
      <c r="I33" s="901">
        <f>'КФО 4'!I933</f>
        <v>2174682</v>
      </c>
      <c r="J33" s="902">
        <f>'КФО 4'!J933</f>
        <v>4857782</v>
      </c>
    </row>
    <row r="34" spans="1:13" ht="17.100000000000001" customHeight="1" thickBot="1">
      <c r="A34" s="2299"/>
      <c r="B34" s="2299"/>
      <c r="C34" s="2298"/>
      <c r="D34" s="2299"/>
      <c r="E34" s="2299"/>
      <c r="F34" s="2300"/>
      <c r="G34" s="893" t="s">
        <v>395</v>
      </c>
      <c r="H34" s="894">
        <f>'КФО 5'!H485</f>
        <v>21364.5</v>
      </c>
      <c r="I34" s="894">
        <f>'КФО 5'!I485</f>
        <v>0</v>
      </c>
      <c r="J34" s="895">
        <f>'КФО 5'!J485</f>
        <v>0</v>
      </c>
    </row>
    <row r="35" spans="1:13" ht="17.100000000000001" customHeight="1">
      <c r="A35" s="2299"/>
      <c r="B35" s="2299"/>
      <c r="C35" s="2300"/>
      <c r="D35" s="2311"/>
      <c r="E35" s="2311"/>
      <c r="F35" s="2311"/>
      <c r="G35" s="892" t="s">
        <v>397</v>
      </c>
      <c r="H35" s="898">
        <f>'КФО 2'!H951</f>
        <v>6929830.2400000002</v>
      </c>
      <c r="I35" s="898">
        <f>'КФО 2'!I951</f>
        <v>6366593</v>
      </c>
      <c r="J35" s="899">
        <f>'КФО 2'!J951</f>
        <v>6366593</v>
      </c>
    </row>
    <row r="36" spans="1:13" ht="17.100000000000001" customHeight="1" thickBot="1">
      <c r="A36" s="2299"/>
      <c r="B36" s="2299"/>
      <c r="C36" s="887"/>
      <c r="D36" s="887"/>
      <c r="E36" s="887"/>
      <c r="F36" s="887"/>
      <c r="G36" s="900" t="s">
        <v>681</v>
      </c>
      <c r="H36" s="901">
        <f>'КФО 2'!H938</f>
        <v>5321057.91</v>
      </c>
      <c r="I36" s="901">
        <f>'КФО 2'!I938</f>
        <v>4866593</v>
      </c>
      <c r="J36" s="902">
        <f>'КФО 2'!J938</f>
        <v>4866593</v>
      </c>
    </row>
    <row r="37" spans="1:13" ht="14.1" customHeight="1" thickBot="1">
      <c r="A37" s="2299"/>
      <c r="B37" s="2299"/>
      <c r="C37" s="2311"/>
      <c r="D37" s="2311"/>
      <c r="E37" s="2311"/>
      <c r="F37" s="2311"/>
      <c r="G37" s="893" t="s">
        <v>396</v>
      </c>
      <c r="H37" s="894">
        <f>'расшифровка 6'!H391</f>
        <v>0</v>
      </c>
      <c r="I37" s="894">
        <f>'расшифровка 6'!I391</f>
        <v>0</v>
      </c>
      <c r="J37" s="895">
        <f>'расшифровка 6'!J391</f>
        <v>0</v>
      </c>
      <c r="K37" s="897"/>
    </row>
    <row r="38" spans="1:13" ht="18" customHeight="1">
      <c r="A38" s="2296" t="s">
        <v>398</v>
      </c>
      <c r="B38" s="2296"/>
      <c r="C38" s="2296"/>
      <c r="D38" s="2296"/>
      <c r="E38" s="2296"/>
      <c r="F38" s="2296"/>
      <c r="G38" s="2297"/>
      <c r="H38" s="896">
        <f>H32+H34+H35+H37</f>
        <v>43311512.740000002</v>
      </c>
      <c r="I38" s="896">
        <f t="shared" ref="I38:J38" si="8">I32+I34+I35+I37</f>
        <v>36921506</v>
      </c>
      <c r="J38" s="896">
        <f t="shared" si="8"/>
        <v>39604606</v>
      </c>
      <c r="K38" s="888">
        <f>H38-'ПЕЧАТЬ ПЛАН'!K43</f>
        <v>0</v>
      </c>
      <c r="L38" s="889">
        <f>I38-'ПЕЧАТЬ ПЛАН'!L43</f>
        <v>0</v>
      </c>
      <c r="M38" s="890">
        <f>J38-'ПЕЧАТЬ ПЛАН'!M43</f>
        <v>0</v>
      </c>
    </row>
    <row r="39" spans="1:13" ht="13.05" customHeight="1" thickBot="1"/>
    <row r="40" spans="1:13" ht="14.1" customHeight="1">
      <c r="A40" s="2301" t="s">
        <v>682</v>
      </c>
      <c r="B40" s="2302"/>
      <c r="C40" s="2302"/>
      <c r="D40" s="2302"/>
      <c r="E40" s="2302"/>
      <c r="F40" s="2302"/>
      <c r="G40" s="2303"/>
      <c r="H40" s="927">
        <f>H5</f>
        <v>2024</v>
      </c>
      <c r="I40" s="927">
        <f t="shared" ref="I40:J40" si="9">I5</f>
        <v>2025</v>
      </c>
      <c r="J40" s="928">
        <f t="shared" si="9"/>
        <v>2026</v>
      </c>
      <c r="K40" s="925" t="s">
        <v>689</v>
      </c>
    </row>
    <row r="41" spans="1:13" ht="19.2" customHeight="1" thickBot="1">
      <c r="A41" s="2304"/>
      <c r="B41" s="2305"/>
      <c r="C41" s="2305"/>
      <c r="D41" s="2305"/>
      <c r="E41" s="2305"/>
      <c r="F41" s="2305"/>
      <c r="G41" s="2306"/>
      <c r="H41" s="911">
        <f>H42+H43+H44</f>
        <v>42879450</v>
      </c>
      <c r="I41" s="911">
        <f t="shared" ref="I41:J41" si="10">I42+I43+I44</f>
        <v>36921506</v>
      </c>
      <c r="J41" s="929">
        <f t="shared" si="10"/>
        <v>39604606</v>
      </c>
      <c r="K41" s="926">
        <f>H41-H38+H47+H48+H49</f>
        <v>-431946.84000000206</v>
      </c>
      <c r="L41" s="921">
        <f>I41-I38+I47</f>
        <v>0</v>
      </c>
      <c r="M41" s="921">
        <f>J41-J38+J47</f>
        <v>0</v>
      </c>
    </row>
    <row r="42" spans="1:13" ht="18" customHeight="1">
      <c r="A42" s="918" t="s">
        <v>486</v>
      </c>
      <c r="B42" s="2307" t="s">
        <v>683</v>
      </c>
      <c r="C42" s="2308"/>
      <c r="D42" s="2308"/>
      <c r="E42" s="2308"/>
      <c r="F42" s="2308"/>
      <c r="G42" s="2309"/>
      <c r="H42" s="912">
        <f>'ПЕЧАТЬ СВОД'!D15</f>
        <v>36360318</v>
      </c>
      <c r="I42" s="912">
        <f>I32</f>
        <v>30554913</v>
      </c>
      <c r="J42" s="913">
        <f>J32</f>
        <v>33238013</v>
      </c>
    </row>
    <row r="43" spans="1:13" ht="18" customHeight="1">
      <c r="A43" s="919" t="s">
        <v>687</v>
      </c>
      <c r="B43" s="2310" t="s">
        <v>401</v>
      </c>
      <c r="C43" s="2310"/>
      <c r="D43" s="2310"/>
      <c r="E43" s="2310"/>
      <c r="F43" s="2310"/>
      <c r="G43" s="2310"/>
      <c r="H43" s="847">
        <f>'ПЕЧАТЬ СВОД'!D16</f>
        <v>21364.5</v>
      </c>
      <c r="I43" s="847">
        <f>I34+I37</f>
        <v>0</v>
      </c>
      <c r="J43" s="914">
        <f>J34+J37</f>
        <v>0</v>
      </c>
      <c r="K43" s="920">
        <f>H43-'ПЕЧАТЬ ПЛАН'!K33</f>
        <v>0</v>
      </c>
      <c r="L43" s="920">
        <f>I43-'ПЕЧАТЬ ПЛАН'!L33</f>
        <v>0</v>
      </c>
      <c r="M43" s="920">
        <f>J43-'ПЕЧАТЬ ПЛАН'!M33</f>
        <v>0</v>
      </c>
    </row>
    <row r="44" spans="1:13" ht="18" customHeight="1">
      <c r="A44" s="2337" t="s">
        <v>489</v>
      </c>
      <c r="B44" s="2264" t="s">
        <v>686</v>
      </c>
      <c r="C44" s="2265"/>
      <c r="D44" s="2265"/>
      <c r="E44" s="2265"/>
      <c r="F44" s="2265"/>
      <c r="G44" s="2266"/>
      <c r="H44" s="910">
        <f>H45+H46</f>
        <v>6497767.5</v>
      </c>
      <c r="I44" s="910">
        <f>I45+I46</f>
        <v>6366593</v>
      </c>
      <c r="J44" s="915">
        <f>J45+J46</f>
        <v>6366593</v>
      </c>
    </row>
    <row r="45" spans="1:13" ht="18" customHeight="1">
      <c r="A45" s="2337"/>
      <c r="B45" s="2264" t="s">
        <v>684</v>
      </c>
      <c r="C45" s="2265"/>
      <c r="D45" s="2265"/>
      <c r="E45" s="2265"/>
      <c r="F45" s="2265"/>
      <c r="G45" s="2266"/>
      <c r="H45" s="846">
        <f>'ПЕЧАТЬ СВОД'!D19</f>
        <v>4997767.5</v>
      </c>
      <c r="I45" s="846">
        <f>'КФО 2'!I938</f>
        <v>4866593</v>
      </c>
      <c r="J45" s="916">
        <f>'КФО 2'!J938</f>
        <v>4866593</v>
      </c>
    </row>
    <row r="46" spans="1:13" ht="18" customHeight="1" thickBot="1">
      <c r="A46" s="2337"/>
      <c r="B46" s="2352" t="s">
        <v>685</v>
      </c>
      <c r="C46" s="2352"/>
      <c r="D46" s="2352"/>
      <c r="E46" s="2352"/>
      <c r="F46" s="2352"/>
      <c r="G46" s="2352"/>
      <c r="H46" s="917">
        <f>'ПЕЧАТЬ СВОД'!D20</f>
        <v>1500000</v>
      </c>
      <c r="I46" s="922">
        <v>1500000</v>
      </c>
      <c r="J46" s="923">
        <v>1500000</v>
      </c>
      <c r="K46" s="2262" t="s">
        <v>954</v>
      </c>
      <c r="L46" s="2263"/>
    </row>
    <row r="47" spans="1:13" ht="18" customHeight="1">
      <c r="A47" s="2337"/>
      <c r="B47" s="2334" t="s">
        <v>402</v>
      </c>
      <c r="C47" s="2335"/>
      <c r="D47" s="2335"/>
      <c r="E47" s="2335"/>
      <c r="F47" s="2335"/>
      <c r="G47" s="2336"/>
      <c r="H47" s="848">
        <f>'ПЕЧАТЬ СВОД'!D21</f>
        <v>0</v>
      </c>
      <c r="I47" s="849"/>
      <c r="J47" s="850"/>
    </row>
    <row r="48" spans="1:13" ht="18" customHeight="1">
      <c r="A48" s="930"/>
      <c r="B48" s="2338" t="s">
        <v>399</v>
      </c>
      <c r="C48" s="2339"/>
      <c r="D48" s="2339"/>
      <c r="E48" s="2339"/>
      <c r="F48" s="2339"/>
      <c r="G48" s="2340"/>
      <c r="H48" s="851">
        <f>'ПЕЧАТЬ СВОД'!D22</f>
        <v>0</v>
      </c>
      <c r="I48" s="851"/>
      <c r="J48" s="852"/>
    </row>
    <row r="49" spans="1:13" ht="18" customHeight="1">
      <c r="A49" s="931"/>
      <c r="B49" s="2338" t="s">
        <v>400</v>
      </c>
      <c r="C49" s="2339"/>
      <c r="D49" s="2339"/>
      <c r="E49" s="2339"/>
      <c r="F49" s="2339"/>
      <c r="G49" s="2340"/>
      <c r="H49" s="851">
        <f>'ПЕЧАТЬ СВОД'!D23</f>
        <v>115.9</v>
      </c>
      <c r="I49" s="851"/>
      <c r="J49" s="852"/>
    </row>
    <row r="50" spans="1:13" ht="25.35" customHeight="1">
      <c r="A50" s="931"/>
      <c r="B50" s="2341" t="s">
        <v>688</v>
      </c>
      <c r="C50" s="2342"/>
      <c r="D50" s="2342"/>
      <c r="E50" s="2342"/>
      <c r="F50" s="2342"/>
      <c r="G50" s="2343"/>
      <c r="H50" s="853">
        <f>'ПЕЧАТЬ СВОД'!D24</f>
        <v>0</v>
      </c>
      <c r="I50" s="853"/>
      <c r="J50" s="854"/>
    </row>
    <row r="51" spans="1:13" ht="18" customHeight="1">
      <c r="A51" s="932"/>
      <c r="B51" s="2344" t="s">
        <v>378</v>
      </c>
      <c r="C51" s="2345"/>
      <c r="D51" s="2345"/>
      <c r="E51" s="2345"/>
      <c r="F51" s="2345"/>
      <c r="G51" s="2346"/>
      <c r="H51" s="853">
        <f>'ПЕЧАТЬ СВОД'!D25</f>
        <v>0</v>
      </c>
      <c r="I51" s="853"/>
      <c r="J51" s="854"/>
    </row>
    <row r="52" spans="1:13" ht="18" customHeight="1">
      <c r="A52" s="2347"/>
      <c r="B52" s="2348"/>
      <c r="C52" s="2348"/>
      <c r="D52" s="2348"/>
      <c r="E52" s="2348"/>
      <c r="F52" s="2348"/>
      <c r="G52" s="2349"/>
      <c r="H52" s="847">
        <f>H47+H48+H49+H50+H51</f>
        <v>115.9</v>
      </c>
      <c r="I52" s="847">
        <f t="shared" ref="I52:J52" si="11">I47+I48+I49+I50+I51</f>
        <v>0</v>
      </c>
      <c r="J52" s="914">
        <f t="shared" si="11"/>
        <v>0</v>
      </c>
    </row>
    <row r="53" spans="1:13" ht="18" customHeight="1" thickBot="1">
      <c r="A53" s="2350" t="s">
        <v>403</v>
      </c>
      <c r="B53" s="2351"/>
      <c r="C53" s="2351"/>
      <c r="D53" s="2351"/>
      <c r="E53" s="2351"/>
      <c r="F53" s="2351"/>
      <c r="G53" s="2351"/>
      <c r="H53" s="933">
        <f>H42+H45+H46</f>
        <v>42858085.5</v>
      </c>
      <c r="I53" s="933">
        <f t="shared" ref="I53:J53" si="12">I42+I45+I46</f>
        <v>36921506</v>
      </c>
      <c r="J53" s="933">
        <f t="shared" si="12"/>
        <v>39604606</v>
      </c>
      <c r="K53" s="934">
        <f>H53-'ПЕЧАТЬ ПЛАН'!K26</f>
        <v>0</v>
      </c>
      <c r="L53" s="934">
        <f>I53-'ПЕЧАТЬ ПЛАН'!L26</f>
        <v>0</v>
      </c>
      <c r="M53" s="934">
        <f>J53-'ПЕЧАТЬ ПЛАН'!M26</f>
        <v>0</v>
      </c>
    </row>
    <row r="54" spans="1:13" ht="18" customHeight="1">
      <c r="H54" s="2332" t="s">
        <v>557</v>
      </c>
      <c r="I54" s="2328" t="s">
        <v>690</v>
      </c>
      <c r="J54" s="2329"/>
    </row>
    <row r="55" spans="1:13" ht="18" customHeight="1" thickBot="1">
      <c r="H55" s="2333"/>
      <c r="I55" s="2330" t="s">
        <v>690</v>
      </c>
      <c r="J55" s="2331"/>
    </row>
    <row r="56" spans="1:13" s="924" customFormat="1" ht="14.1" customHeight="1"/>
    <row r="57" spans="1:13">
      <c r="H57" s="843"/>
      <c r="I57" s="843"/>
      <c r="J57" s="843"/>
    </row>
    <row r="58" spans="1:13">
      <c r="A58" s="1411"/>
      <c r="B58" s="1411"/>
      <c r="C58" s="1411"/>
      <c r="D58" s="1411"/>
      <c r="E58" s="1411"/>
      <c r="F58" s="1411"/>
      <c r="G58" s="1411"/>
      <c r="H58" s="1412"/>
      <c r="I58" s="1412"/>
      <c r="J58" s="1412"/>
      <c r="K58" s="1411"/>
      <c r="L58" s="1411"/>
      <c r="M58" s="1411"/>
    </row>
    <row r="59" spans="1:13">
      <c r="A59" s="1411"/>
      <c r="B59" s="1411"/>
      <c r="C59" s="1411"/>
      <c r="D59" s="1411"/>
      <c r="E59" s="1411"/>
      <c r="F59" s="1411"/>
      <c r="G59" s="1411"/>
      <c r="H59" s="1412"/>
      <c r="I59" s="1412"/>
      <c r="J59" s="1412"/>
      <c r="K59" s="1411"/>
      <c r="L59" s="1411"/>
      <c r="M59" s="1411"/>
    </row>
    <row r="60" spans="1:13">
      <c r="A60" s="1411"/>
      <c r="B60" s="1411"/>
      <c r="C60" s="1411"/>
      <c r="D60" s="1411"/>
      <c r="E60" s="1411"/>
      <c r="F60" s="1411"/>
      <c r="G60" s="1411"/>
      <c r="H60" s="1412"/>
      <c r="I60" s="1412"/>
      <c r="J60" s="1412"/>
      <c r="K60" s="1411"/>
      <c r="L60" s="1411"/>
      <c r="M60" s="1411"/>
    </row>
    <row r="61" spans="1:13">
      <c r="A61" s="1411"/>
      <c r="B61" s="1411"/>
      <c r="C61" s="1411"/>
      <c r="D61" s="1411"/>
      <c r="E61" s="1411"/>
      <c r="F61" s="1411"/>
      <c r="G61" s="1411"/>
      <c r="H61" s="1412"/>
      <c r="I61" s="1412"/>
      <c r="J61" s="1412"/>
      <c r="K61" s="1411"/>
      <c r="L61" s="1411"/>
      <c r="M61" s="1411"/>
    </row>
    <row r="62" spans="1:13">
      <c r="A62" s="1411"/>
      <c r="B62" s="1411"/>
      <c r="C62" s="1411"/>
      <c r="D62" s="1411"/>
      <c r="E62" s="1411"/>
      <c r="F62" s="1411"/>
      <c r="G62" s="1411"/>
      <c r="H62" s="1412"/>
      <c r="I62" s="1412"/>
      <c r="J62" s="1412"/>
      <c r="K62" s="1411"/>
      <c r="L62" s="1411"/>
      <c r="M62" s="1411"/>
    </row>
    <row r="63" spans="1:13">
      <c r="A63" s="1411"/>
      <c r="B63" s="1411"/>
      <c r="C63" s="1411"/>
      <c r="D63" s="1411"/>
      <c r="E63" s="1411"/>
      <c r="F63" s="1411"/>
      <c r="G63" s="1411"/>
      <c r="H63" s="1412"/>
      <c r="I63" s="1412"/>
      <c r="J63" s="1412"/>
      <c r="K63" s="1411"/>
      <c r="L63" s="1411"/>
      <c r="M63" s="1411"/>
    </row>
    <row r="64" spans="1:13">
      <c r="A64" s="1411"/>
      <c r="B64" s="1411"/>
      <c r="C64" s="1411"/>
      <c r="D64" s="1411"/>
      <c r="E64" s="1411"/>
      <c r="F64" s="1411"/>
      <c r="G64" s="1411"/>
      <c r="H64" s="1412"/>
      <c r="I64" s="1412"/>
      <c r="J64" s="1412"/>
      <c r="K64" s="1411"/>
      <c r="L64" s="1411"/>
      <c r="M64" s="1411"/>
    </row>
    <row r="65" spans="1:13">
      <c r="A65" s="1411"/>
      <c r="B65" s="1411"/>
      <c r="C65" s="1411"/>
      <c r="D65" s="1411"/>
      <c r="E65" s="1411"/>
      <c r="F65" s="1411"/>
      <c r="G65" s="1411"/>
      <c r="H65" s="1412"/>
      <c r="I65" s="1412"/>
      <c r="J65" s="1412"/>
      <c r="K65" s="1411"/>
      <c r="L65" s="1411"/>
      <c r="M65" s="1411"/>
    </row>
    <row r="66" spans="1:13">
      <c r="A66" s="1411"/>
      <c r="B66" s="1411"/>
      <c r="C66" s="1411"/>
      <c r="D66" s="1411"/>
      <c r="E66" s="1411"/>
      <c r="F66" s="1411"/>
      <c r="G66" s="1411"/>
      <c r="H66" s="1412"/>
      <c r="I66" s="1412"/>
      <c r="J66" s="1412"/>
      <c r="K66" s="1411"/>
      <c r="L66" s="1411"/>
      <c r="M66" s="1411"/>
    </row>
    <row r="67" spans="1:13">
      <c r="A67" s="1411"/>
      <c r="B67" s="1411"/>
      <c r="C67" s="1411"/>
      <c r="D67" s="1411"/>
      <c r="E67" s="1411"/>
      <c r="F67" s="1411"/>
      <c r="G67" s="1411"/>
      <c r="H67" s="1412"/>
      <c r="I67" s="1412"/>
      <c r="J67" s="1412"/>
      <c r="K67" s="1411"/>
      <c r="L67" s="1411"/>
      <c r="M67" s="1411"/>
    </row>
    <row r="68" spans="1:13">
      <c r="A68" s="1411"/>
      <c r="B68" s="1411"/>
      <c r="C68" s="1411"/>
      <c r="D68" s="1411"/>
      <c r="E68" s="1411"/>
      <c r="F68" s="1411"/>
      <c r="G68" s="1411"/>
      <c r="H68" s="1412"/>
      <c r="I68" s="1412"/>
      <c r="J68" s="1412"/>
      <c r="K68" s="1411"/>
      <c r="L68" s="1411"/>
      <c r="M68" s="1411"/>
    </row>
    <row r="69" spans="1:13">
      <c r="A69" s="1411"/>
      <c r="B69" s="1411"/>
      <c r="C69" s="1411"/>
      <c r="D69" s="1411"/>
      <c r="E69" s="1411"/>
      <c r="F69" s="1411"/>
      <c r="G69" s="1411"/>
      <c r="H69" s="1412"/>
      <c r="I69" s="1412"/>
      <c r="J69" s="1412"/>
      <c r="K69" s="1411"/>
      <c r="L69" s="1411"/>
      <c r="M69" s="1411"/>
    </row>
    <row r="70" spans="1:13">
      <c r="A70" s="1411"/>
      <c r="B70" s="1411"/>
      <c r="C70" s="1411"/>
      <c r="D70" s="1411"/>
      <c r="E70" s="1411"/>
      <c r="F70" s="1411"/>
      <c r="G70" s="1411"/>
      <c r="H70" s="1412"/>
      <c r="I70" s="1412"/>
      <c r="J70" s="1412"/>
      <c r="K70" s="1411"/>
      <c r="L70" s="1411"/>
      <c r="M70" s="1411"/>
    </row>
    <row r="71" spans="1:13">
      <c r="A71" s="1411"/>
      <c r="B71" s="1411"/>
      <c r="C71" s="1411"/>
      <c r="D71" s="1411"/>
      <c r="E71" s="1411"/>
      <c r="F71" s="1411"/>
      <c r="G71" s="1411"/>
      <c r="H71" s="1412"/>
      <c r="I71" s="1412"/>
      <c r="J71" s="1412"/>
      <c r="K71" s="1411"/>
      <c r="L71" s="1411"/>
      <c r="M71" s="1411"/>
    </row>
    <row r="72" spans="1:13">
      <c r="A72" s="1411"/>
      <c r="B72" s="1411"/>
      <c r="C72" s="1411"/>
      <c r="D72" s="1411"/>
      <c r="E72" s="1411"/>
      <c r="F72" s="1411"/>
      <c r="G72" s="1411"/>
      <c r="H72" s="1412"/>
      <c r="I72" s="1412"/>
      <c r="J72" s="1412"/>
      <c r="K72" s="1411"/>
      <c r="L72" s="1411"/>
      <c r="M72" s="1411"/>
    </row>
    <row r="73" spans="1:13">
      <c r="A73" s="1411"/>
      <c r="B73" s="1411"/>
      <c r="C73" s="1411"/>
      <c r="D73" s="1411"/>
      <c r="E73" s="1411"/>
      <c r="F73" s="1411"/>
      <c r="G73" s="1411"/>
      <c r="H73" s="1412"/>
      <c r="I73" s="1412"/>
      <c r="J73" s="1412"/>
      <c r="K73" s="1411"/>
      <c r="L73" s="1411"/>
      <c r="M73" s="1411"/>
    </row>
    <row r="74" spans="1:13">
      <c r="A74" s="1411"/>
      <c r="B74" s="1411"/>
      <c r="C74" s="1411"/>
      <c r="D74" s="1411"/>
      <c r="E74" s="1411"/>
      <c r="F74" s="1411"/>
      <c r="G74" s="1411"/>
      <c r="H74" s="1412"/>
      <c r="I74" s="1412"/>
      <c r="J74" s="1412"/>
      <c r="K74" s="1411"/>
      <c r="L74" s="1411"/>
      <c r="M74" s="1411"/>
    </row>
    <row r="75" spans="1:13">
      <c r="A75" s="1411"/>
      <c r="B75" s="1411"/>
      <c r="C75" s="1411"/>
      <c r="D75" s="1411"/>
      <c r="E75" s="1411"/>
      <c r="F75" s="1411"/>
      <c r="G75" s="1411"/>
      <c r="H75" s="1412"/>
      <c r="I75" s="1412"/>
      <c r="J75" s="1412"/>
      <c r="K75" s="1411"/>
      <c r="L75" s="1411"/>
      <c r="M75" s="1411"/>
    </row>
    <row r="76" spans="1:13">
      <c r="A76" s="1411"/>
      <c r="B76" s="1411"/>
      <c r="C76" s="1411"/>
      <c r="D76" s="1411"/>
      <c r="E76" s="1411"/>
      <c r="F76" s="1411"/>
      <c r="G76" s="1411"/>
      <c r="H76" s="1412"/>
      <c r="I76" s="1412"/>
      <c r="J76" s="1412"/>
      <c r="K76" s="1411"/>
      <c r="L76" s="1411"/>
      <c r="M76" s="1411"/>
    </row>
    <row r="77" spans="1:13">
      <c r="H77" s="843"/>
      <c r="I77" s="843"/>
      <c r="J77" s="843"/>
    </row>
    <row r="78" spans="1:13">
      <c r="H78" s="843"/>
      <c r="I78" s="843"/>
      <c r="J78" s="843"/>
    </row>
    <row r="79" spans="1:13">
      <c r="H79" s="843"/>
      <c r="I79" s="843"/>
      <c r="J79" s="843"/>
    </row>
  </sheetData>
  <sheetProtection password="CA5A" sheet="1" objects="1" scenarios="1" formatCells="0" formatColumns="0" formatRows="0"/>
  <mergeCells count="57">
    <mergeCell ref="D18:G18"/>
    <mergeCell ref="A14:B17"/>
    <mergeCell ref="I54:J54"/>
    <mergeCell ref="I55:J55"/>
    <mergeCell ref="H54:H55"/>
    <mergeCell ref="B47:G47"/>
    <mergeCell ref="A44:A47"/>
    <mergeCell ref="B48:G48"/>
    <mergeCell ref="B49:G49"/>
    <mergeCell ref="B50:G50"/>
    <mergeCell ref="B51:G51"/>
    <mergeCell ref="A52:G52"/>
    <mergeCell ref="A53:G53"/>
    <mergeCell ref="B46:G46"/>
    <mergeCell ref="A29:J29"/>
    <mergeCell ref="A31:G31"/>
    <mergeCell ref="A10:B13"/>
    <mergeCell ref="D10:G10"/>
    <mergeCell ref="D11:G11"/>
    <mergeCell ref="D12:G12"/>
    <mergeCell ref="C13:G13"/>
    <mergeCell ref="A4:B5"/>
    <mergeCell ref="C4:C5"/>
    <mergeCell ref="D4:G5"/>
    <mergeCell ref="A2:J2"/>
    <mergeCell ref="A6:B9"/>
    <mergeCell ref="H4:J4"/>
    <mergeCell ref="D6:G6"/>
    <mergeCell ref="D7:G7"/>
    <mergeCell ref="D8:G8"/>
    <mergeCell ref="C9:G9"/>
    <mergeCell ref="A38:G38"/>
    <mergeCell ref="C33:F33"/>
    <mergeCell ref="A40:G41"/>
    <mergeCell ref="B42:G42"/>
    <mergeCell ref="B43:G43"/>
    <mergeCell ref="A32:B37"/>
    <mergeCell ref="C32:F32"/>
    <mergeCell ref="C34:F34"/>
    <mergeCell ref="C35:F35"/>
    <mergeCell ref="C37:F37"/>
    <mergeCell ref="K46:L46"/>
    <mergeCell ref="B44:G44"/>
    <mergeCell ref="B45:G45"/>
    <mergeCell ref="D14:G14"/>
    <mergeCell ref="D15:G15"/>
    <mergeCell ref="D16:G16"/>
    <mergeCell ref="C17:G17"/>
    <mergeCell ref="A27:G27"/>
    <mergeCell ref="D19:G19"/>
    <mergeCell ref="D20:G20"/>
    <mergeCell ref="C21:G21"/>
    <mergeCell ref="A23:B25"/>
    <mergeCell ref="D23:G23"/>
    <mergeCell ref="D24:G24"/>
    <mergeCell ref="D25:G25"/>
    <mergeCell ref="A18:B21"/>
  </mergeCells>
  <pageMargins left="0.86" right="0.19685039370078741" top="0.36" bottom="0.38" header="0.31496062992125984" footer="0.31496062992125984"/>
  <pageSetup paperSize="9" scale="90" orientation="landscape" r:id="rId1"/>
  <rowBreaks count="1" manualBreakCount="1">
    <brk id="3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6699FF"/>
  </sheetPr>
  <dimension ref="A1:U158"/>
  <sheetViews>
    <sheetView tabSelected="1" view="pageBreakPreview" zoomScale="60" workbookViewId="0">
      <selection activeCell="F16" sqref="F16"/>
    </sheetView>
  </sheetViews>
  <sheetFormatPr defaultColWidth="8.88671875" defaultRowHeight="14.4"/>
  <cols>
    <col min="1" max="1" width="29.44140625" style="48" customWidth="1"/>
    <col min="2" max="2" width="28" style="48" customWidth="1"/>
    <col min="3" max="3" width="8.33203125" style="48" customWidth="1"/>
    <col min="4" max="4" width="21" style="48" customWidth="1"/>
    <col min="5" max="5" width="20.6640625" style="48" customWidth="1"/>
    <col min="6" max="6" width="21.109375" style="48" customWidth="1"/>
    <col min="7" max="7" width="20.109375" style="48" customWidth="1"/>
    <col min="8" max="8" width="19" style="48" customWidth="1"/>
    <col min="9" max="9" width="13.88671875" style="48" customWidth="1"/>
    <col min="10" max="10" width="20.109375" style="48" customWidth="1"/>
    <col min="11" max="11" width="16.88671875" style="48" customWidth="1"/>
    <col min="12" max="12" width="14.109375" style="48" customWidth="1"/>
    <col min="13" max="13" width="17.88671875" style="48" customWidth="1"/>
    <col min="14" max="15" width="21.109375" style="48" customWidth="1"/>
    <col min="16" max="16" width="19.88671875" style="48" customWidth="1"/>
    <col min="17" max="17" width="17.44140625" style="48" customWidth="1"/>
    <col min="18" max="18" width="11.6640625" style="48" customWidth="1"/>
    <col min="19" max="16384" width="8.88671875" style="48"/>
  </cols>
  <sheetData>
    <row r="1" spans="1:19" ht="27.6" customHeight="1">
      <c r="A1" s="49"/>
      <c r="B1" s="2388" t="s">
        <v>417</v>
      </c>
      <c r="C1" s="2388"/>
      <c r="D1" s="2388"/>
      <c r="E1" s="2388"/>
      <c r="F1" s="2388"/>
      <c r="G1" s="2388"/>
      <c r="H1" s="2388"/>
      <c r="I1" s="2388"/>
      <c r="J1" s="2388"/>
    </row>
    <row r="2" spans="1:19" ht="9.75" customHeight="1">
      <c r="A2" s="49"/>
      <c r="B2" s="275"/>
      <c r="C2" s="275"/>
      <c r="D2" s="276"/>
      <c r="E2" s="276"/>
      <c r="F2" s="588"/>
      <c r="G2" s="277"/>
      <c r="H2" s="275"/>
      <c r="I2" s="275"/>
      <c r="J2" s="275"/>
      <c r="K2" s="49"/>
    </row>
    <row r="3" spans="1:19" ht="31.05" customHeight="1">
      <c r="A3" s="49"/>
      <c r="B3" s="2401" t="str">
        <f>'КФО 4'!B7:I7</f>
        <v>Муниципальное бюджетное дошкольное образовательное учреждение "Детский сад № 45"</v>
      </c>
      <c r="C3" s="2401"/>
      <c r="D3" s="2401"/>
      <c r="E3" s="2401"/>
      <c r="F3" s="2401"/>
      <c r="G3" s="2401"/>
      <c r="H3" s="2401"/>
      <c r="I3" s="2401"/>
      <c r="J3" s="2401"/>
      <c r="K3" s="2401"/>
    </row>
    <row r="4" spans="1:19" ht="15.6" customHeight="1">
      <c r="A4" s="49"/>
      <c r="B4" s="2394" t="s">
        <v>169</v>
      </c>
      <c r="C4" s="2394"/>
      <c r="D4" s="2394"/>
      <c r="E4" s="2394"/>
      <c r="F4" s="2394"/>
      <c r="G4" s="2394"/>
      <c r="H4" s="2394"/>
      <c r="I4" s="2394"/>
      <c r="J4" s="2394"/>
      <c r="K4" s="49"/>
    </row>
    <row r="5" spans="1:19" ht="16.05" customHeight="1">
      <c r="A5" s="49"/>
      <c r="B5" s="118"/>
      <c r="C5" s="136"/>
      <c r="D5" s="136"/>
      <c r="E5" s="136"/>
      <c r="F5" s="136"/>
      <c r="G5" s="136"/>
      <c r="H5" s="136"/>
      <c r="I5" s="136"/>
      <c r="J5" s="136"/>
      <c r="K5" s="49"/>
    </row>
    <row r="6" spans="1:19" ht="21.9" customHeight="1">
      <c r="A6" s="49"/>
      <c r="B6" s="2399" t="s">
        <v>531</v>
      </c>
      <c r="C6" s="2399"/>
      <c r="D6" s="2399"/>
      <c r="E6" s="589" t="s">
        <v>482</v>
      </c>
      <c r="F6" s="2400" t="str">
        <f>'ПЕЧАТЬ ПЛАН'!L5</f>
        <v>" 28 " июня</v>
      </c>
      <c r="G6" s="2400"/>
      <c r="H6" s="590" t="str">
        <f>'ПЕЧАТЬ ПЛАН'!M5</f>
        <v>20 24 г.</v>
      </c>
      <c r="I6" s="136"/>
      <c r="J6" s="136"/>
      <c r="K6" s="49"/>
      <c r="M6" s="1644">
        <v>45439</v>
      </c>
    </row>
    <row r="7" spans="1:19" ht="15" hidden="1" customHeight="1">
      <c r="A7" s="49"/>
      <c r="B7" s="49"/>
      <c r="C7" s="49"/>
      <c r="D7" s="50"/>
      <c r="E7" s="122"/>
      <c r="F7" s="122"/>
      <c r="G7" s="122"/>
      <c r="H7" s="49"/>
      <c r="I7" s="49"/>
      <c r="J7" s="49"/>
      <c r="K7" s="49"/>
    </row>
    <row r="8" spans="1:19" ht="9.3000000000000007" customHeight="1">
      <c r="A8" s="49"/>
      <c r="B8" s="49"/>
      <c r="C8" s="49"/>
      <c r="D8" s="54"/>
      <c r="E8" s="54"/>
      <c r="F8" s="54"/>
      <c r="G8" s="54"/>
      <c r="H8" s="54"/>
      <c r="I8" s="49"/>
      <c r="J8" s="49"/>
      <c r="K8" s="49"/>
    </row>
    <row r="9" spans="1:19" ht="15" customHeight="1">
      <c r="A9" s="2395" t="s">
        <v>273</v>
      </c>
      <c r="B9" s="2395"/>
      <c r="C9" s="2389" t="s">
        <v>346</v>
      </c>
      <c r="D9" s="2391" t="s">
        <v>345</v>
      </c>
      <c r="E9" s="2391"/>
      <c r="F9" s="2391"/>
      <c r="G9" s="2391"/>
      <c r="H9" s="2391"/>
      <c r="I9" s="2391"/>
      <c r="J9" s="2391"/>
      <c r="K9" s="2391"/>
    </row>
    <row r="10" spans="1:19" ht="15" customHeight="1">
      <c r="A10" s="2395"/>
      <c r="B10" s="2395"/>
      <c r="C10" s="2389"/>
      <c r="D10" s="2392" t="s">
        <v>344</v>
      </c>
      <c r="E10" s="2396" t="s">
        <v>343</v>
      </c>
      <c r="F10" s="2391" t="s">
        <v>342</v>
      </c>
      <c r="G10" s="2391"/>
      <c r="H10" s="2391"/>
      <c r="I10" s="2391"/>
      <c r="J10" s="2391"/>
      <c r="K10" s="2391"/>
    </row>
    <row r="11" spans="1:19" ht="68.099999999999994" customHeight="1">
      <c r="A11" s="2395"/>
      <c r="B11" s="2395"/>
      <c r="C11" s="2389"/>
      <c r="D11" s="2392"/>
      <c r="E11" s="2397"/>
      <c r="F11" s="2390" t="s">
        <v>767</v>
      </c>
      <c r="G11" s="2390"/>
      <c r="H11" s="2393" t="s">
        <v>341</v>
      </c>
      <c r="I11" s="2389" t="s">
        <v>340</v>
      </c>
      <c r="J11" s="2389" t="s">
        <v>339</v>
      </c>
      <c r="K11" s="2389"/>
    </row>
    <row r="12" spans="1:19" ht="33.450000000000003" customHeight="1">
      <c r="A12" s="2395"/>
      <c r="B12" s="2395"/>
      <c r="C12" s="2389"/>
      <c r="D12" s="2392"/>
      <c r="E12" s="2398"/>
      <c r="F12" s="364" t="s">
        <v>163</v>
      </c>
      <c r="G12" s="364" t="s">
        <v>164</v>
      </c>
      <c r="H12" s="2393"/>
      <c r="I12" s="2389"/>
      <c r="J12" s="365" t="s">
        <v>338</v>
      </c>
      <c r="K12" s="366" t="s">
        <v>337</v>
      </c>
      <c r="L12" s="1385" t="s">
        <v>936</v>
      </c>
      <c r="M12" s="1385"/>
      <c r="N12" s="1384"/>
      <c r="O12" s="117"/>
    </row>
    <row r="13" spans="1:19" ht="17.850000000000001" customHeight="1" thickBot="1">
      <c r="A13" s="2363">
        <v>1</v>
      </c>
      <c r="B13" s="2364"/>
      <c r="C13" s="944">
        <v>2</v>
      </c>
      <c r="D13" s="269">
        <v>3</v>
      </c>
      <c r="E13" s="944">
        <v>4</v>
      </c>
      <c r="F13" s="269">
        <v>5</v>
      </c>
      <c r="G13" s="944">
        <v>6</v>
      </c>
      <c r="H13" s="269">
        <v>7</v>
      </c>
      <c r="I13" s="944">
        <v>8</v>
      </c>
      <c r="J13" s="269">
        <v>9</v>
      </c>
      <c r="K13" s="944">
        <v>10</v>
      </c>
      <c r="M13" s="297" t="s">
        <v>336</v>
      </c>
      <c r="N13" s="2368" t="s">
        <v>335</v>
      </c>
      <c r="O13" s="1109" t="s">
        <v>957</v>
      </c>
      <c r="P13" s="1109" t="s">
        <v>958</v>
      </c>
      <c r="Q13" s="117"/>
      <c r="R13" s="117"/>
    </row>
    <row r="14" spans="1:19" ht="30" customHeight="1">
      <c r="A14" s="2357" t="s">
        <v>699</v>
      </c>
      <c r="B14" s="2358"/>
      <c r="C14" s="950"/>
      <c r="D14" s="951">
        <f>D15+D16+D17+D18</f>
        <v>42879565.899999999</v>
      </c>
      <c r="E14" s="951">
        <f t="shared" ref="E14:I14" si="0">E15+E16+E17+E18</f>
        <v>36360318</v>
      </c>
      <c r="F14" s="951">
        <f t="shared" si="0"/>
        <v>15883581</v>
      </c>
      <c r="G14" s="951">
        <f t="shared" si="0"/>
        <v>20476737</v>
      </c>
      <c r="H14" s="951">
        <f t="shared" si="0"/>
        <v>21364.5</v>
      </c>
      <c r="I14" s="951">
        <f t="shared" si="0"/>
        <v>0</v>
      </c>
      <c r="J14" s="951">
        <f>J18</f>
        <v>6497883.4000000004</v>
      </c>
      <c r="K14" s="952">
        <f>K18</f>
        <v>0</v>
      </c>
      <c r="L14" s="301">
        <f>J14-'КФО 2'!H951</f>
        <v>-431946.83999999985</v>
      </c>
      <c r="M14" s="317">
        <f>(D14+D26)-D27</f>
        <v>0</v>
      </c>
      <c r="N14" s="2368"/>
      <c r="O14" s="1110">
        <f>F14+G14+H14</f>
        <v>36381682.5</v>
      </c>
      <c r="P14" s="1111">
        <f>F14+G14+J14</f>
        <v>42858201.399999999</v>
      </c>
      <c r="Q14" s="298"/>
      <c r="R14" s="298"/>
      <c r="S14" s="264"/>
    </row>
    <row r="15" spans="1:19" ht="25.2" customHeight="1">
      <c r="A15" s="2365" t="s">
        <v>350</v>
      </c>
      <c r="B15" s="2366"/>
      <c r="C15" s="379">
        <v>120</v>
      </c>
      <c r="D15" s="287">
        <f>E15+H15+I15+J15</f>
        <v>36360318</v>
      </c>
      <c r="E15" s="280">
        <f>F15+G15</f>
        <v>36360318</v>
      </c>
      <c r="F15" s="267">
        <v>15883581</v>
      </c>
      <c r="G15" s="267">
        <f>18824050+1652687</f>
        <v>20476737</v>
      </c>
      <c r="H15" s="280"/>
      <c r="I15" s="339"/>
      <c r="J15" s="280"/>
      <c r="K15" s="953"/>
      <c r="M15" s="299"/>
      <c r="N15" s="300"/>
      <c r="O15" s="117"/>
      <c r="P15" s="298"/>
      <c r="Q15" s="298"/>
      <c r="R15" s="298"/>
      <c r="S15" s="264"/>
    </row>
    <row r="16" spans="1:19" ht="25.2" customHeight="1">
      <c r="A16" s="2359" t="s">
        <v>351</v>
      </c>
      <c r="B16" s="2360"/>
      <c r="C16" s="383">
        <v>150</v>
      </c>
      <c r="D16" s="279">
        <f>E16+H16+I16+J16</f>
        <v>21364.5</v>
      </c>
      <c r="E16" s="280">
        <f>F16+G16</f>
        <v>0</v>
      </c>
      <c r="F16" s="279"/>
      <c r="G16" s="279"/>
      <c r="H16" s="267">
        <v>21364.5</v>
      </c>
      <c r="I16" s="279"/>
      <c r="J16" s="280"/>
      <c r="K16" s="954"/>
      <c r="M16" s="2369" t="s">
        <v>333</v>
      </c>
      <c r="N16" s="2370" t="s">
        <v>332</v>
      </c>
      <c r="O16" s="2370" t="s">
        <v>331</v>
      </c>
      <c r="P16" s="2414" t="s">
        <v>330</v>
      </c>
      <c r="Q16" s="2415" t="s">
        <v>329</v>
      </c>
      <c r="R16" s="2369" t="s">
        <v>328</v>
      </c>
    </row>
    <row r="17" spans="1:21" ht="25.2" hidden="1" customHeight="1">
      <c r="A17" s="2359"/>
      <c r="B17" s="2360"/>
      <c r="C17" s="383"/>
      <c r="D17" s="279">
        <f>E17+H17+I17+J17</f>
        <v>0</v>
      </c>
      <c r="E17" s="280"/>
      <c r="F17" s="367"/>
      <c r="G17" s="367"/>
      <c r="H17" s="267"/>
      <c r="I17" s="367"/>
      <c r="J17" s="280"/>
      <c r="K17" s="954"/>
      <c r="M17" s="2369"/>
      <c r="N17" s="2370"/>
      <c r="O17" s="2370"/>
      <c r="P17" s="2414"/>
      <c r="Q17" s="2415"/>
      <c r="R17" s="2369"/>
    </row>
    <row r="18" spans="1:21" ht="25.2" customHeight="1">
      <c r="A18" s="2361" t="s">
        <v>327</v>
      </c>
      <c r="B18" s="2362"/>
      <c r="C18" s="380">
        <v>160</v>
      </c>
      <c r="D18" s="283">
        <f>SUM(D19:D25)</f>
        <v>6497883.4000000004</v>
      </c>
      <c r="E18" s="283">
        <f t="shared" ref="E18:K18" si="1">SUM(E19:E25)</f>
        <v>0</v>
      </c>
      <c r="F18" s="283">
        <f t="shared" si="1"/>
        <v>0</v>
      </c>
      <c r="G18" s="283">
        <f t="shared" si="1"/>
        <v>0</v>
      </c>
      <c r="H18" s="283">
        <f t="shared" si="1"/>
        <v>0</v>
      </c>
      <c r="I18" s="283">
        <f>SUM(I19:I25)</f>
        <v>0</v>
      </c>
      <c r="J18" s="283">
        <f>SUM(J19:J25)</f>
        <v>6497883.4000000004</v>
      </c>
      <c r="K18" s="955">
        <f t="shared" si="1"/>
        <v>0</v>
      </c>
      <c r="L18" s="301">
        <f>J18-'КФО 2'!H951</f>
        <v>-431946.83999999985</v>
      </c>
      <c r="M18" s="2369"/>
      <c r="N18" s="2369"/>
      <c r="O18" s="2370"/>
      <c r="P18" s="2414"/>
      <c r="Q18" s="2415"/>
      <c r="R18" s="2369"/>
    </row>
    <row r="19" spans="1:21" ht="25.2" customHeight="1">
      <c r="A19" s="2371" t="s">
        <v>326</v>
      </c>
      <c r="B19" s="2372"/>
      <c r="C19" s="380">
        <v>130</v>
      </c>
      <c r="D19" s="287">
        <f t="shared" ref="D19:D26" si="2">E19+H19+I19+J19</f>
        <v>4997767.5</v>
      </c>
      <c r="E19" s="280">
        <f>F19+G19</f>
        <v>0</v>
      </c>
      <c r="F19" s="279"/>
      <c r="G19" s="279"/>
      <c r="H19" s="279"/>
      <c r="I19" s="279"/>
      <c r="J19" s="369">
        <v>4997767.5</v>
      </c>
      <c r="K19" s="956"/>
      <c r="M19" s="316">
        <f t="shared" ref="M19:R19" si="3">(F14+F26)-F27</f>
        <v>0</v>
      </c>
      <c r="N19" s="316">
        <f t="shared" si="3"/>
        <v>0</v>
      </c>
      <c r="O19" s="316">
        <f t="shared" si="3"/>
        <v>0</v>
      </c>
      <c r="P19" s="316">
        <f t="shared" si="3"/>
        <v>0</v>
      </c>
      <c r="Q19" s="316">
        <f t="shared" si="3"/>
        <v>0</v>
      </c>
      <c r="R19" s="316">
        <f t="shared" si="3"/>
        <v>0</v>
      </c>
    </row>
    <row r="20" spans="1:21" ht="25.2" customHeight="1">
      <c r="A20" s="2371" t="s">
        <v>325</v>
      </c>
      <c r="B20" s="2372"/>
      <c r="C20" s="380">
        <v>130</v>
      </c>
      <c r="D20" s="287">
        <f t="shared" si="2"/>
        <v>1500000</v>
      </c>
      <c r="E20" s="280">
        <f>F20+G20</f>
        <v>0</v>
      </c>
      <c r="F20" s="279"/>
      <c r="G20" s="279"/>
      <c r="H20" s="279"/>
      <c r="I20" s="279"/>
      <c r="J20" s="369">
        <v>1500000</v>
      </c>
      <c r="K20" s="956"/>
      <c r="M20" s="2416" t="s">
        <v>324</v>
      </c>
      <c r="N20" s="2417"/>
      <c r="O20" s="2417"/>
      <c r="P20" s="2417"/>
      <c r="Q20" s="2417"/>
      <c r="R20" s="2418"/>
    </row>
    <row r="21" spans="1:21" ht="25.2" customHeight="1">
      <c r="A21" s="2402" t="s">
        <v>323</v>
      </c>
      <c r="B21" s="2403"/>
      <c r="C21" s="380">
        <v>150</v>
      </c>
      <c r="D21" s="336">
        <f t="shared" si="2"/>
        <v>0</v>
      </c>
      <c r="E21" s="336">
        <f t="shared" ref="E21:E25" si="4">F21+G21</f>
        <v>0</v>
      </c>
      <c r="F21" s="336"/>
      <c r="G21" s="336"/>
      <c r="H21" s="336"/>
      <c r="I21" s="336"/>
      <c r="J21" s="370"/>
      <c r="K21" s="1526"/>
      <c r="L21" s="2421">
        <f>D21+D22+D23+D24+D25</f>
        <v>115.9</v>
      </c>
    </row>
    <row r="22" spans="1:21" ht="45.6" customHeight="1">
      <c r="A22" s="2404" t="s">
        <v>334</v>
      </c>
      <c r="B22" s="2405"/>
      <c r="C22" s="380">
        <v>140</v>
      </c>
      <c r="D22" s="329">
        <f t="shared" si="2"/>
        <v>0</v>
      </c>
      <c r="E22" s="329">
        <f t="shared" si="4"/>
        <v>0</v>
      </c>
      <c r="F22" s="371"/>
      <c r="G22" s="371"/>
      <c r="H22" s="371"/>
      <c r="I22" s="371"/>
      <c r="J22" s="371"/>
      <c r="K22" s="1527"/>
      <c r="L22" s="2422"/>
      <c r="M22" s="943" t="s">
        <v>541</v>
      </c>
      <c r="N22" s="943"/>
      <c r="O22" s="117"/>
    </row>
    <row r="23" spans="1:21" ht="25.2" customHeight="1">
      <c r="A23" s="2406" t="s">
        <v>373</v>
      </c>
      <c r="B23" s="2407"/>
      <c r="C23" s="380">
        <v>440</v>
      </c>
      <c r="D23" s="329">
        <f t="shared" si="2"/>
        <v>115.9</v>
      </c>
      <c r="E23" s="329">
        <f t="shared" si="4"/>
        <v>0</v>
      </c>
      <c r="F23" s="267"/>
      <c r="G23" s="371"/>
      <c r="H23" s="371"/>
      <c r="I23" s="371"/>
      <c r="J23" s="371">
        <v>115.9</v>
      </c>
      <c r="K23" s="1527"/>
      <c r="L23" s="2422"/>
      <c r="M23" s="81"/>
      <c r="N23" s="81"/>
      <c r="O23" s="81"/>
      <c r="P23" s="81"/>
      <c r="Q23" s="81"/>
      <c r="R23" s="81"/>
      <c r="S23" s="81"/>
      <c r="T23" s="81"/>
    </row>
    <row r="24" spans="1:21" ht="42.6" customHeight="1">
      <c r="A24" s="2408" t="s">
        <v>377</v>
      </c>
      <c r="B24" s="2409"/>
      <c r="C24" s="380">
        <v>130</v>
      </c>
      <c r="D24" s="338">
        <f>E24+H24+I24+J24</f>
        <v>0</v>
      </c>
      <c r="E24" s="338">
        <f t="shared" si="4"/>
        <v>0</v>
      </c>
      <c r="F24" s="372"/>
      <c r="G24" s="372"/>
      <c r="H24" s="372"/>
      <c r="I24" s="372"/>
      <c r="J24" s="372"/>
      <c r="K24" s="1528"/>
      <c r="L24" s="2422"/>
      <c r="M24" s="1530"/>
      <c r="N24" s="1530"/>
      <c r="O24" s="1530"/>
      <c r="P24" s="1530"/>
      <c r="Q24" s="1531"/>
      <c r="R24" s="1531"/>
      <c r="S24" s="1531"/>
      <c r="T24" s="1532"/>
      <c r="U24" s="1386"/>
    </row>
    <row r="25" spans="1:21" ht="25.2" customHeight="1" thickBot="1">
      <c r="A25" s="2410" t="s">
        <v>378</v>
      </c>
      <c r="B25" s="2411"/>
      <c r="C25" s="957">
        <v>150</v>
      </c>
      <c r="D25" s="958">
        <f t="shared" si="2"/>
        <v>0</v>
      </c>
      <c r="E25" s="958">
        <f t="shared" si="4"/>
        <v>0</v>
      </c>
      <c r="F25" s="959"/>
      <c r="G25" s="959"/>
      <c r="H25" s="959"/>
      <c r="I25" s="959"/>
      <c r="J25" s="959"/>
      <c r="K25" s="1529"/>
      <c r="L25" s="2423"/>
      <c r="M25" s="1530"/>
      <c r="N25" s="1530"/>
      <c r="O25" s="1530"/>
      <c r="P25" s="1530"/>
      <c r="Q25" s="1531"/>
      <c r="R25" s="1531"/>
      <c r="S25" s="1531"/>
      <c r="T25" s="1532"/>
      <c r="U25" s="1386"/>
    </row>
    <row r="26" spans="1:21" ht="41.55" customHeight="1">
      <c r="A26" s="2424" t="s">
        <v>322</v>
      </c>
      <c r="B26" s="2425"/>
      <c r="C26" s="945"/>
      <c r="D26" s="946">
        <f t="shared" si="2"/>
        <v>431946.84</v>
      </c>
      <c r="E26" s="946">
        <f>F26+G26</f>
        <v>0</v>
      </c>
      <c r="F26" s="947"/>
      <c r="G26" s="947"/>
      <c r="H26" s="947"/>
      <c r="I26" s="948"/>
      <c r="J26" s="948">
        <v>431946.84</v>
      </c>
      <c r="K26" s="949"/>
      <c r="M26" s="1415" t="s">
        <v>959</v>
      </c>
      <c r="N26" s="1415" t="s">
        <v>960</v>
      </c>
    </row>
    <row r="27" spans="1:21" ht="30" customHeight="1">
      <c r="A27" s="2419" t="s">
        <v>516</v>
      </c>
      <c r="B27" s="2420"/>
      <c r="C27" s="288"/>
      <c r="D27" s="278">
        <f t="shared" ref="D27:K27" si="5">D28+D40+D47</f>
        <v>43311512.740000002</v>
      </c>
      <c r="E27" s="278">
        <f t="shared" si="5"/>
        <v>36360318</v>
      </c>
      <c r="F27" s="278">
        <f t="shared" si="5"/>
        <v>15883581</v>
      </c>
      <c r="G27" s="278">
        <f t="shared" si="5"/>
        <v>20476737</v>
      </c>
      <c r="H27" s="278">
        <f t="shared" si="5"/>
        <v>21364.5</v>
      </c>
      <c r="I27" s="278">
        <f t="shared" si="5"/>
        <v>0</v>
      </c>
      <c r="J27" s="278">
        <f t="shared" si="5"/>
        <v>6929830.2400000002</v>
      </c>
      <c r="K27" s="289">
        <f t="shared" si="5"/>
        <v>0</v>
      </c>
      <c r="L27" s="319">
        <f>D27-ПРОВЕРКА!H38</f>
        <v>0</v>
      </c>
      <c r="M27" s="1110">
        <f>F27+G27+J27</f>
        <v>43290148.240000002</v>
      </c>
      <c r="N27" s="1110">
        <f>F27+G27+H27</f>
        <v>36381682.5</v>
      </c>
    </row>
    <row r="28" spans="1:21" ht="25.2" customHeight="1">
      <c r="A28" s="2384" t="s">
        <v>321</v>
      </c>
      <c r="B28" s="2385"/>
      <c r="C28" s="290"/>
      <c r="D28" s="282">
        <f t="shared" ref="D28:K28" si="6">D30+D31+D32</f>
        <v>24982843</v>
      </c>
      <c r="E28" s="282">
        <f t="shared" si="6"/>
        <v>24462043</v>
      </c>
      <c r="F28" s="282">
        <f>F30+F31+F32</f>
        <v>4851366</v>
      </c>
      <c r="G28" s="282">
        <f t="shared" si="6"/>
        <v>19610677</v>
      </c>
      <c r="H28" s="282">
        <f t="shared" si="6"/>
        <v>0</v>
      </c>
      <c r="I28" s="282">
        <f t="shared" si="6"/>
        <v>0</v>
      </c>
      <c r="J28" s="282">
        <f t="shared" si="6"/>
        <v>520800</v>
      </c>
      <c r="K28" s="291">
        <f t="shared" si="6"/>
        <v>0</v>
      </c>
      <c r="L28" s="472">
        <f>D28-'ПЕЧАТЬ ПЛАН'!K44-'ПЕЧАТЬ ПЛАН'!K51</f>
        <v>0</v>
      </c>
    </row>
    <row r="29" spans="1:21" ht="25.2" customHeight="1">
      <c r="A29" s="2412" t="s">
        <v>540</v>
      </c>
      <c r="B29" s="2413"/>
      <c r="C29" s="621"/>
      <c r="D29" s="283">
        <f>E29+H29+I29+J29</f>
        <v>24982843</v>
      </c>
      <c r="E29" s="283">
        <f>F29+G29</f>
        <v>24462043</v>
      </c>
      <c r="F29" s="283">
        <f>F30+F31</f>
        <v>4851366</v>
      </c>
      <c r="G29" s="283">
        <f t="shared" ref="G29:I29" si="7">G30+G31</f>
        <v>19610677</v>
      </c>
      <c r="H29" s="283">
        <f t="shared" si="7"/>
        <v>0</v>
      </c>
      <c r="I29" s="283">
        <f t="shared" si="7"/>
        <v>0</v>
      </c>
      <c r="J29" s="283">
        <f>J30+J31</f>
        <v>520800</v>
      </c>
      <c r="K29" s="292"/>
      <c r="L29" s="472"/>
      <c r="M29" s="1039">
        <v>211</v>
      </c>
      <c r="N29" s="1039">
        <v>213</v>
      </c>
      <c r="O29" s="1039" t="s">
        <v>336</v>
      </c>
    </row>
    <row r="30" spans="1:21" ht="25.2" customHeight="1">
      <c r="A30" s="2376" t="s">
        <v>100</v>
      </c>
      <c r="B30" s="2377"/>
      <c r="C30" s="384">
        <v>111</v>
      </c>
      <c r="D30" s="279">
        <f>E30+H30+I30+J30</f>
        <v>19188051</v>
      </c>
      <c r="E30" s="280">
        <f>F30+G30</f>
        <v>18788051</v>
      </c>
      <c r="F30" s="279">
        <f>'КФО 4'!H15</f>
        <v>3726087</v>
      </c>
      <c r="G30" s="279">
        <f>'КФО 4'!H16</f>
        <v>15061964</v>
      </c>
      <c r="H30" s="279">
        <f>'КФО 5'!H16</f>
        <v>0</v>
      </c>
      <c r="I30" s="377"/>
      <c r="J30" s="1100">
        <f>'КФО 2'!H15</f>
        <v>400000</v>
      </c>
      <c r="K30" s="378"/>
      <c r="L30" s="1090" t="s">
        <v>753</v>
      </c>
      <c r="M30" s="1091">
        <f>F30</f>
        <v>3726087</v>
      </c>
      <c r="N30" s="1040">
        <f>F31</f>
        <v>1125279</v>
      </c>
      <c r="O30" s="1092">
        <f>M30+N30</f>
        <v>4851366</v>
      </c>
    </row>
    <row r="31" spans="1:21" ht="25.2" customHeight="1">
      <c r="A31" s="2376" t="s">
        <v>320</v>
      </c>
      <c r="B31" s="2377"/>
      <c r="C31" s="384">
        <v>119</v>
      </c>
      <c r="D31" s="279">
        <f>E31+H31+I31+J31</f>
        <v>5794792</v>
      </c>
      <c r="E31" s="280">
        <f>F31+G31</f>
        <v>5673992</v>
      </c>
      <c r="F31" s="279">
        <f>'КФО 4'!H23</f>
        <v>1125279</v>
      </c>
      <c r="G31" s="279">
        <f>'КФО 4'!H24</f>
        <v>4548713</v>
      </c>
      <c r="H31" s="279">
        <f>'КФО 5'!H23</f>
        <v>0</v>
      </c>
      <c r="I31" s="377"/>
      <c r="J31" s="1100">
        <f>'КФО 2'!H22</f>
        <v>120800</v>
      </c>
      <c r="K31" s="378"/>
      <c r="L31" s="1090" t="s">
        <v>763</v>
      </c>
      <c r="M31" s="1091">
        <f>G30</f>
        <v>15061964</v>
      </c>
      <c r="N31" s="1091">
        <f>G31</f>
        <v>4548713</v>
      </c>
      <c r="O31" s="1092">
        <f t="shared" ref="O31:O32" si="8">M31+N31</f>
        <v>19610677</v>
      </c>
    </row>
    <row r="32" spans="1:21" ht="25.2" customHeight="1">
      <c r="A32" s="2386" t="s">
        <v>319</v>
      </c>
      <c r="B32" s="2387"/>
      <c r="C32" s="385"/>
      <c r="D32" s="292">
        <f t="shared" ref="D32:I32" si="9">SUM(D33:D39)</f>
        <v>0</v>
      </c>
      <c r="E32" s="292">
        <f>SUM(E33:E39)</f>
        <v>0</v>
      </c>
      <c r="F32" s="292">
        <f t="shared" si="9"/>
        <v>0</v>
      </c>
      <c r="G32" s="292">
        <f t="shared" si="9"/>
        <v>0</v>
      </c>
      <c r="H32" s="292">
        <f t="shared" si="9"/>
        <v>0</v>
      </c>
      <c r="I32" s="292">
        <f t="shared" si="9"/>
        <v>0</v>
      </c>
      <c r="J32" s="292">
        <f>SUM(J33:J39)</f>
        <v>0</v>
      </c>
      <c r="K32" s="292">
        <f>SUM(K33:K39)</f>
        <v>0</v>
      </c>
      <c r="L32" s="1093" t="s">
        <v>764</v>
      </c>
      <c r="M32" s="1040">
        <f>J30</f>
        <v>400000</v>
      </c>
      <c r="N32" s="1040">
        <f>J31</f>
        <v>120800</v>
      </c>
      <c r="O32" s="1092">
        <f t="shared" si="8"/>
        <v>520800</v>
      </c>
    </row>
    <row r="33" spans="1:13" ht="25.2" customHeight="1">
      <c r="A33" s="2374" t="s">
        <v>318</v>
      </c>
      <c r="B33" s="2375"/>
      <c r="C33" s="384">
        <v>112</v>
      </c>
      <c r="D33" s="279">
        <f t="shared" ref="D33:D37" si="10">E33+H33+I33+J33</f>
        <v>0</v>
      </c>
      <c r="E33" s="280">
        <f>F33+G33</f>
        <v>0</v>
      </c>
      <c r="F33" s="279">
        <f>'КФО 4'!H32</f>
        <v>0</v>
      </c>
      <c r="G33" s="279"/>
      <c r="H33" s="279">
        <f>'КФО 5'!H30</f>
        <v>0</v>
      </c>
      <c r="I33" s="377"/>
      <c r="J33" s="377">
        <f>'КФО 2'!H30</f>
        <v>0</v>
      </c>
      <c r="K33" s="373"/>
    </row>
    <row r="34" spans="1:13" ht="25.2" customHeight="1">
      <c r="A34" s="2374" t="s">
        <v>317</v>
      </c>
      <c r="B34" s="2375"/>
      <c r="C34" s="384">
        <v>112</v>
      </c>
      <c r="D34" s="279">
        <f t="shared" si="10"/>
        <v>0</v>
      </c>
      <c r="E34" s="280">
        <f t="shared" ref="E34:E37" si="11">F34+G34</f>
        <v>0</v>
      </c>
      <c r="F34" s="279">
        <f>'КФО 4'!H37</f>
        <v>0</v>
      </c>
      <c r="G34" s="279"/>
      <c r="H34" s="279">
        <f>'КФО 5'!H35</f>
        <v>0</v>
      </c>
      <c r="I34" s="377"/>
      <c r="J34" s="377">
        <f>'КФО 2'!H35</f>
        <v>0</v>
      </c>
      <c r="K34" s="373"/>
      <c r="L34" s="842"/>
    </row>
    <row r="35" spans="1:13" ht="25.2" customHeight="1">
      <c r="A35" s="2374" t="s">
        <v>304</v>
      </c>
      <c r="B35" s="2375"/>
      <c r="C35" s="384">
        <v>112</v>
      </c>
      <c r="D35" s="279">
        <f t="shared" si="10"/>
        <v>0</v>
      </c>
      <c r="E35" s="280">
        <f t="shared" si="11"/>
        <v>0</v>
      </c>
      <c r="F35" s="279">
        <f>'КФО 4'!H41</f>
        <v>0</v>
      </c>
      <c r="G35" s="279"/>
      <c r="H35" s="279">
        <f>'КФО 5'!H39</f>
        <v>0</v>
      </c>
      <c r="I35" s="377"/>
      <c r="J35" s="377">
        <f>'КФО 2'!H39</f>
        <v>0</v>
      </c>
      <c r="K35" s="373"/>
    </row>
    <row r="36" spans="1:13" ht="22.5" hidden="1" customHeight="1">
      <c r="A36" s="2426"/>
      <c r="B36" s="2427"/>
      <c r="C36" s="406"/>
      <c r="D36" s="280">
        <f t="shared" si="10"/>
        <v>0</v>
      </c>
      <c r="E36" s="280">
        <f t="shared" si="11"/>
        <v>0</v>
      </c>
      <c r="F36" s="280"/>
      <c r="G36" s="280"/>
      <c r="H36" s="280"/>
      <c r="I36" s="1100"/>
      <c r="J36" s="1100"/>
      <c r="K36" s="373"/>
    </row>
    <row r="37" spans="1:13" ht="37.5" customHeight="1">
      <c r="A37" s="2426" t="s">
        <v>415</v>
      </c>
      <c r="B37" s="2427"/>
      <c r="C37" s="384">
        <v>112</v>
      </c>
      <c r="D37" s="279">
        <f t="shared" si="10"/>
        <v>0</v>
      </c>
      <c r="E37" s="280">
        <f t="shared" si="11"/>
        <v>0</v>
      </c>
      <c r="F37" s="279">
        <f>'КФО 4'!H49</f>
        <v>0</v>
      </c>
      <c r="G37" s="279"/>
      <c r="H37" s="279">
        <f>'КФО 5'!H47</f>
        <v>0</v>
      </c>
      <c r="I37" s="377"/>
      <c r="J37" s="377">
        <f>'КФО 2'!H47</f>
        <v>0</v>
      </c>
      <c r="K37" s="373"/>
    </row>
    <row r="38" spans="1:13" ht="36.450000000000003" customHeight="1">
      <c r="A38" s="2426" t="s">
        <v>416</v>
      </c>
      <c r="B38" s="2427"/>
      <c r="C38" s="384">
        <v>112</v>
      </c>
      <c r="D38" s="279">
        <f>E38+H38+I38+J38</f>
        <v>0</v>
      </c>
      <c r="E38" s="280">
        <f>F38+G38</f>
        <v>0</v>
      </c>
      <c r="F38" s="279">
        <f>'КФО 4'!H52</f>
        <v>0</v>
      </c>
      <c r="G38" s="279"/>
      <c r="H38" s="279">
        <f>'КФО 5'!H50</f>
        <v>0</v>
      </c>
      <c r="I38" s="377"/>
      <c r="J38" s="377">
        <f>'КФО 2'!H50</f>
        <v>0</v>
      </c>
      <c r="K38" s="373"/>
    </row>
    <row r="39" spans="1:13" ht="39.15" customHeight="1">
      <c r="A39" s="2426" t="s">
        <v>414</v>
      </c>
      <c r="B39" s="2427"/>
      <c r="C39" s="384">
        <v>321</v>
      </c>
      <c r="D39" s="279">
        <f>E39+H39+I39+J39</f>
        <v>0</v>
      </c>
      <c r="E39" s="280">
        <f>F39+G39</f>
        <v>0</v>
      </c>
      <c r="F39" s="279">
        <f>'КФО 4'!H67+'КФО 4'!H72</f>
        <v>0</v>
      </c>
      <c r="G39" s="279">
        <f>'КФО 4'!H76</f>
        <v>0</v>
      </c>
      <c r="H39" s="279"/>
      <c r="I39" s="377"/>
      <c r="J39" s="377">
        <f>'КФО 2'!H70</f>
        <v>0</v>
      </c>
      <c r="K39" s="373"/>
    </row>
    <row r="40" spans="1:13" ht="43.2" customHeight="1">
      <c r="A40" s="2428" t="s">
        <v>515</v>
      </c>
      <c r="B40" s="2429"/>
      <c r="C40" s="386">
        <v>290</v>
      </c>
      <c r="D40" s="281">
        <f>D41+D42+D44+D45+D46</f>
        <v>356559</v>
      </c>
      <c r="E40" s="281">
        <f t="shared" ref="E40:K40" si="12">E41+E42+E44+E45+E46</f>
        <v>341559</v>
      </c>
      <c r="F40" s="281">
        <f>F41+F42+F44+F45+F46</f>
        <v>341559</v>
      </c>
      <c r="G40" s="281">
        <f t="shared" si="12"/>
        <v>0</v>
      </c>
      <c r="H40" s="281">
        <f t="shared" si="12"/>
        <v>0</v>
      </c>
      <c r="I40" s="281">
        <f t="shared" si="12"/>
        <v>0</v>
      </c>
      <c r="J40" s="281">
        <f t="shared" si="12"/>
        <v>15000</v>
      </c>
      <c r="K40" s="293">
        <f t="shared" si="12"/>
        <v>0</v>
      </c>
    </row>
    <row r="41" spans="1:13" ht="25.2" hidden="1" customHeight="1">
      <c r="A41" s="2374" t="s">
        <v>316</v>
      </c>
      <c r="B41" s="2375"/>
      <c r="C41" s="387"/>
      <c r="D41" s="279">
        <f t="shared" ref="D41:D46" si="13">E41+H41+I41+J41</f>
        <v>0</v>
      </c>
      <c r="E41" s="280">
        <f>F41+G41</f>
        <v>0</v>
      </c>
      <c r="F41" s="280"/>
      <c r="G41" s="280"/>
      <c r="H41" s="280"/>
      <c r="I41" s="280"/>
      <c r="J41" s="280"/>
      <c r="K41" s="326"/>
    </row>
    <row r="42" spans="1:13" ht="46.65" hidden="1" customHeight="1">
      <c r="A42" s="2374" t="s">
        <v>315</v>
      </c>
      <c r="B42" s="2375"/>
      <c r="C42" s="406">
        <v>360</v>
      </c>
      <c r="D42" s="279">
        <f t="shared" si="13"/>
        <v>0</v>
      </c>
      <c r="E42" s="280">
        <f t="shared" ref="E42:E43" si="14">F42+G42</f>
        <v>0</v>
      </c>
      <c r="F42" s="280"/>
      <c r="G42" s="280"/>
      <c r="H42" s="280"/>
      <c r="I42" s="280"/>
      <c r="J42" s="280"/>
      <c r="K42" s="326"/>
    </row>
    <row r="43" spans="1:13" ht="52.05" customHeight="1">
      <c r="A43" s="2432" t="s">
        <v>374</v>
      </c>
      <c r="B43" s="2433"/>
      <c r="C43" s="387"/>
      <c r="D43" s="279">
        <f t="shared" si="13"/>
        <v>0</v>
      </c>
      <c r="E43" s="280">
        <f t="shared" si="14"/>
        <v>0</v>
      </c>
      <c r="F43" s="280"/>
      <c r="G43" s="280"/>
      <c r="H43" s="280"/>
      <c r="I43" s="280"/>
      <c r="J43" s="280"/>
      <c r="K43" s="326"/>
    </row>
    <row r="44" spans="1:13" ht="25.2" customHeight="1">
      <c r="A44" s="2378" t="s">
        <v>314</v>
      </c>
      <c r="B44" s="2379"/>
      <c r="C44" s="388" t="s">
        <v>313</v>
      </c>
      <c r="D44" s="284">
        <f t="shared" si="13"/>
        <v>356559</v>
      </c>
      <c r="E44" s="284">
        <f>F44+G44</f>
        <v>341559</v>
      </c>
      <c r="F44" s="1102">
        <f>'КФО 4'!H97</f>
        <v>341559</v>
      </c>
      <c r="G44" s="1102"/>
      <c r="H44" s="1102"/>
      <c r="I44" s="1102"/>
      <c r="J44" s="1102">
        <f>'КФО 2'!H89</f>
        <v>15000</v>
      </c>
      <c r="K44" s="374"/>
    </row>
    <row r="45" spans="1:13" ht="39.15" customHeight="1">
      <c r="A45" s="2380" t="s">
        <v>312</v>
      </c>
      <c r="B45" s="2381"/>
      <c r="C45" s="388" t="s">
        <v>311</v>
      </c>
      <c r="D45" s="284">
        <f t="shared" si="13"/>
        <v>0</v>
      </c>
      <c r="E45" s="284">
        <f>F45+G45</f>
        <v>0</v>
      </c>
      <c r="F45" s="284">
        <f>'КФО 4'!H105</f>
        <v>0</v>
      </c>
      <c r="G45" s="284"/>
      <c r="H45" s="1102"/>
      <c r="I45" s="1102"/>
      <c r="J45" s="1102">
        <f>'КФО 2'!H97</f>
        <v>0</v>
      </c>
      <c r="K45" s="374"/>
    </row>
    <row r="46" spans="1:13" ht="58.8" customHeight="1">
      <c r="A46" s="2382" t="s">
        <v>418</v>
      </c>
      <c r="B46" s="2383"/>
      <c r="C46" s="389" t="s">
        <v>310</v>
      </c>
      <c r="D46" s="284">
        <f t="shared" si="13"/>
        <v>0</v>
      </c>
      <c r="E46" s="284">
        <f>F46+G46</f>
        <v>0</v>
      </c>
      <c r="F46" s="1102">
        <f>'КФО 4'!H117</f>
        <v>0</v>
      </c>
      <c r="G46" s="1102"/>
      <c r="H46" s="1102"/>
      <c r="I46" s="1102"/>
      <c r="J46" s="1102">
        <f>'КФО 2'!H109</f>
        <v>0</v>
      </c>
      <c r="K46" s="374"/>
    </row>
    <row r="47" spans="1:13" ht="45.6" customHeight="1">
      <c r="A47" s="2434" t="s">
        <v>309</v>
      </c>
      <c r="B47" s="2435"/>
      <c r="C47" s="294" t="s">
        <v>30</v>
      </c>
      <c r="D47" s="285">
        <f t="shared" ref="D47:E47" si="15">D48+D51+D54+D65</f>
        <v>17972110.740000002</v>
      </c>
      <c r="E47" s="285">
        <f t="shared" si="15"/>
        <v>11556716</v>
      </c>
      <c r="F47" s="285">
        <f>F48+F51+F54+F65</f>
        <v>10690656</v>
      </c>
      <c r="G47" s="285">
        <f t="shared" ref="G47:K47" si="16">G48+G51+G54+G65</f>
        <v>866060</v>
      </c>
      <c r="H47" s="285">
        <f t="shared" si="16"/>
        <v>21364.5</v>
      </c>
      <c r="I47" s="285">
        <f t="shared" si="16"/>
        <v>0</v>
      </c>
      <c r="J47" s="285">
        <f t="shared" si="16"/>
        <v>6394030.2400000002</v>
      </c>
      <c r="K47" s="285">
        <f t="shared" si="16"/>
        <v>0</v>
      </c>
      <c r="L47" s="563">
        <f>D47-ПРОВЕРКА!H27</f>
        <v>0</v>
      </c>
      <c r="M47" s="320"/>
    </row>
    <row r="48" spans="1:13" ht="38.25" customHeight="1">
      <c r="A48" s="2436" t="s">
        <v>308</v>
      </c>
      <c r="B48" s="2437"/>
      <c r="C48" s="295" t="s">
        <v>301</v>
      </c>
      <c r="D48" s="375">
        <f t="shared" ref="D48:K48" si="17">D49+D50</f>
        <v>0</v>
      </c>
      <c r="E48" s="375">
        <f t="shared" si="17"/>
        <v>0</v>
      </c>
      <c r="F48" s="375">
        <f t="shared" si="17"/>
        <v>0</v>
      </c>
      <c r="G48" s="375">
        <f t="shared" si="17"/>
        <v>0</v>
      </c>
      <c r="H48" s="375">
        <f t="shared" si="17"/>
        <v>0</v>
      </c>
      <c r="I48" s="375">
        <f t="shared" si="17"/>
        <v>0</v>
      </c>
      <c r="J48" s="375">
        <f t="shared" si="17"/>
        <v>0</v>
      </c>
      <c r="K48" s="376">
        <f t="shared" si="17"/>
        <v>0</v>
      </c>
      <c r="L48" s="357">
        <f>D48-ПРОВЕРКА!H24</f>
        <v>0</v>
      </c>
    </row>
    <row r="49" spans="1:12" ht="25.2" customHeight="1">
      <c r="A49" s="2438" t="s">
        <v>307</v>
      </c>
      <c r="B49" s="2439"/>
      <c r="C49" s="266" t="s">
        <v>306</v>
      </c>
      <c r="D49" s="381">
        <f>E49+H49+I49+J49</f>
        <v>0</v>
      </c>
      <c r="E49" s="381">
        <f>F49+G49</f>
        <v>0</v>
      </c>
      <c r="F49" s="1103">
        <f>'КФО 4'!H128</f>
        <v>0</v>
      </c>
      <c r="G49" s="1103"/>
      <c r="H49" s="1103">
        <f>'КФО 5'!H109</f>
        <v>0</v>
      </c>
      <c r="I49" s="1103"/>
      <c r="J49" s="1103">
        <f>'КФО 2'!H120</f>
        <v>0</v>
      </c>
      <c r="K49" s="382"/>
    </row>
    <row r="50" spans="1:12" ht="25.2" customHeight="1">
      <c r="A50" s="2438" t="s">
        <v>304</v>
      </c>
      <c r="B50" s="2439"/>
      <c r="C50" s="266" t="s">
        <v>306</v>
      </c>
      <c r="D50" s="381">
        <f>E50+H50+I50+J50</f>
        <v>0</v>
      </c>
      <c r="E50" s="381">
        <f>F50+G50</f>
        <v>0</v>
      </c>
      <c r="F50" s="1103">
        <f>'КФО 4'!H134</f>
        <v>0</v>
      </c>
      <c r="G50" s="1103"/>
      <c r="H50" s="1103">
        <f>'КФО 5'!H123</f>
        <v>0</v>
      </c>
      <c r="I50" s="1103"/>
      <c r="J50" s="1103">
        <f>'КФО 2'!H126</f>
        <v>0</v>
      </c>
      <c r="K50" s="382"/>
    </row>
    <row r="51" spans="1:12" ht="35.1" customHeight="1">
      <c r="A51" s="2440" t="s">
        <v>305</v>
      </c>
      <c r="B51" s="2441"/>
      <c r="C51" s="296"/>
      <c r="D51" s="375">
        <f>D52+D53</f>
        <v>0</v>
      </c>
      <c r="E51" s="375">
        <f>E52+E53</f>
        <v>0</v>
      </c>
      <c r="F51" s="375">
        <f t="shared" ref="F51:K51" si="18">F52+F53</f>
        <v>0</v>
      </c>
      <c r="G51" s="375">
        <f t="shared" si="18"/>
        <v>0</v>
      </c>
      <c r="H51" s="375">
        <f t="shared" si="18"/>
        <v>0</v>
      </c>
      <c r="I51" s="375">
        <f t="shared" si="18"/>
        <v>0</v>
      </c>
      <c r="J51" s="375">
        <f t="shared" si="18"/>
        <v>0</v>
      </c>
      <c r="K51" s="376">
        <f t="shared" si="18"/>
        <v>0</v>
      </c>
    </row>
    <row r="52" spans="1:12" ht="22.2" customHeight="1">
      <c r="A52" s="2430" t="s">
        <v>304</v>
      </c>
      <c r="B52" s="2431"/>
      <c r="C52" s="266" t="s">
        <v>302</v>
      </c>
      <c r="D52" s="381">
        <f>E52+H52+I52+J52</f>
        <v>0</v>
      </c>
      <c r="E52" s="381">
        <f>F52+G52</f>
        <v>0</v>
      </c>
      <c r="F52" s="1103">
        <f>'КФО 4'!H156</f>
        <v>0</v>
      </c>
      <c r="G52" s="1103"/>
      <c r="H52" s="1103">
        <f>'КФО 5'!H133</f>
        <v>0</v>
      </c>
      <c r="I52" s="1103"/>
      <c r="J52" s="1103">
        <f>'КФО 2'!H136</f>
        <v>0</v>
      </c>
      <c r="K52" s="382"/>
    </row>
    <row r="53" spans="1:12" ht="22.2" customHeight="1">
      <c r="A53" s="2430" t="s">
        <v>303</v>
      </c>
      <c r="B53" s="2431"/>
      <c r="C53" s="266" t="s">
        <v>302</v>
      </c>
      <c r="D53" s="381">
        <f>F53+G53+H53+I53+J53</f>
        <v>0</v>
      </c>
      <c r="E53" s="381">
        <f>F53+G53</f>
        <v>0</v>
      </c>
      <c r="F53" s="1103">
        <f>'КФО 4'!H161</f>
        <v>0</v>
      </c>
      <c r="G53" s="1103"/>
      <c r="H53" s="1103">
        <f>'КФО 5'!H138</f>
        <v>0</v>
      </c>
      <c r="I53" s="1103"/>
      <c r="J53" s="1103">
        <f>'КФО 2'!H141</f>
        <v>0</v>
      </c>
      <c r="K53" s="382"/>
    </row>
    <row r="54" spans="1:12" ht="43.95" customHeight="1">
      <c r="A54" s="2428" t="s">
        <v>694</v>
      </c>
      <c r="B54" s="2429"/>
      <c r="C54" s="1580">
        <v>244</v>
      </c>
      <c r="D54" s="286">
        <f t="shared" ref="D54:E54" si="19">SUM(D55:D63)</f>
        <v>15544244.74</v>
      </c>
      <c r="E54" s="286">
        <f t="shared" si="19"/>
        <v>9194100</v>
      </c>
      <c r="F54" s="286">
        <f>SUM(F55:F63)</f>
        <v>8328040</v>
      </c>
      <c r="G54" s="286">
        <f t="shared" ref="G54:K54" si="20">SUM(G55:G63)</f>
        <v>866060</v>
      </c>
      <c r="H54" s="286">
        <f t="shared" si="20"/>
        <v>21364.5</v>
      </c>
      <c r="I54" s="286">
        <f t="shared" si="20"/>
        <v>0</v>
      </c>
      <c r="J54" s="286">
        <f t="shared" si="20"/>
        <v>6328780.2400000002</v>
      </c>
      <c r="K54" s="286">
        <f t="shared" si="20"/>
        <v>0</v>
      </c>
      <c r="L54" s="320"/>
    </row>
    <row r="55" spans="1:12" ht="25.2" customHeight="1">
      <c r="A55" s="2430" t="s">
        <v>300</v>
      </c>
      <c r="B55" s="2431"/>
      <c r="C55" s="266">
        <v>244</v>
      </c>
      <c r="D55" s="279">
        <f t="shared" ref="D55:D64" si="21">E55+H55+I55+J55</f>
        <v>111840.65</v>
      </c>
      <c r="E55" s="280">
        <f t="shared" ref="E55:E64" si="22">F55+G55</f>
        <v>96840.65</v>
      </c>
      <c r="F55" s="279">
        <f>'КФО 4'!H179</f>
        <v>96840.65</v>
      </c>
      <c r="G55" s="377"/>
      <c r="H55" s="377">
        <f>'КФО 5'!H156</f>
        <v>0</v>
      </c>
      <c r="I55" s="377"/>
      <c r="J55" s="377">
        <f>'КФО 2'!H171</f>
        <v>15000</v>
      </c>
      <c r="K55" s="368"/>
    </row>
    <row r="56" spans="1:12" ht="25.2" customHeight="1">
      <c r="A56" s="2430" t="s">
        <v>8</v>
      </c>
      <c r="B56" s="2431"/>
      <c r="C56" s="266">
        <v>244</v>
      </c>
      <c r="D56" s="279">
        <f t="shared" si="21"/>
        <v>0</v>
      </c>
      <c r="E56" s="280">
        <f t="shared" si="22"/>
        <v>0</v>
      </c>
      <c r="F56" s="279">
        <f>'КФО 4'!H188</f>
        <v>0</v>
      </c>
      <c r="G56" s="377"/>
      <c r="H56" s="377">
        <f>'КФО 5'!H165</f>
        <v>0</v>
      </c>
      <c r="I56" s="377"/>
      <c r="J56" s="377">
        <f>'КФО 2'!H180</f>
        <v>0</v>
      </c>
      <c r="K56" s="368"/>
    </row>
    <row r="57" spans="1:12" ht="25.2" customHeight="1">
      <c r="A57" s="2438" t="s">
        <v>299</v>
      </c>
      <c r="B57" s="2439"/>
      <c r="C57" s="1564">
        <v>244</v>
      </c>
      <c r="D57" s="279">
        <f>E57+H57+I57+J57</f>
        <v>307861.68</v>
      </c>
      <c r="E57" s="280">
        <f>F57+G57</f>
        <v>298111.68</v>
      </c>
      <c r="F57" s="279">
        <f>'КФО 4'!H199</f>
        <v>298111.68</v>
      </c>
      <c r="G57" s="377"/>
      <c r="H57" s="377">
        <f>'КФО 5'!H175</f>
        <v>0</v>
      </c>
      <c r="I57" s="377"/>
      <c r="J57" s="377">
        <f>'КФО 2'!H191</f>
        <v>9750</v>
      </c>
      <c r="K57" s="368"/>
    </row>
    <row r="58" spans="1:12" ht="25.2" customHeight="1">
      <c r="A58" s="2430" t="s">
        <v>772</v>
      </c>
      <c r="B58" s="2431"/>
      <c r="C58" s="266">
        <v>244</v>
      </c>
      <c r="D58" s="279">
        <f>E58+H58+I58+J58</f>
        <v>0</v>
      </c>
      <c r="E58" s="280">
        <f>F58+G58</f>
        <v>0</v>
      </c>
      <c r="F58" s="280">
        <f>'КФО 4'!H208</f>
        <v>0</v>
      </c>
      <c r="G58" s="1100"/>
      <c r="H58" s="1100"/>
      <c r="I58" s="1100"/>
      <c r="J58" s="1100">
        <f>'КФО 2'!H200</f>
        <v>0</v>
      </c>
      <c r="K58" s="268"/>
      <c r="L58" s="357"/>
    </row>
    <row r="59" spans="1:12" ht="25.2" customHeight="1">
      <c r="A59" s="2430" t="s">
        <v>36</v>
      </c>
      <c r="B59" s="2431"/>
      <c r="C59" s="266">
        <v>244</v>
      </c>
      <c r="D59" s="279">
        <f>E59+H59+I59+J59</f>
        <v>568032.5</v>
      </c>
      <c r="E59" s="280">
        <f t="shared" si="22"/>
        <v>398667.99999999994</v>
      </c>
      <c r="F59" s="279">
        <f>'КФО 4'!H288</f>
        <v>398667.99999999994</v>
      </c>
      <c r="G59" s="377">
        <f>'КФО 4'!H296</f>
        <v>0</v>
      </c>
      <c r="H59" s="377">
        <f>'КФО 5'!H245</f>
        <v>14364.5</v>
      </c>
      <c r="I59" s="377"/>
      <c r="J59" s="377">
        <f>'КФО 2'!H288</f>
        <v>155000</v>
      </c>
      <c r="K59" s="368"/>
    </row>
    <row r="60" spans="1:12" ht="25.2" customHeight="1">
      <c r="A60" s="2430" t="s">
        <v>10</v>
      </c>
      <c r="B60" s="2431"/>
      <c r="C60" s="266">
        <v>244</v>
      </c>
      <c r="D60" s="279">
        <f t="shared" si="21"/>
        <v>2741455.67</v>
      </c>
      <c r="E60" s="280">
        <f t="shared" si="22"/>
        <v>2632455.67</v>
      </c>
      <c r="F60" s="279">
        <f>'КФО 4'!H358</f>
        <v>2596637.67</v>
      </c>
      <c r="G60" s="377">
        <f>'КФО 4'!H367</f>
        <v>35818</v>
      </c>
      <c r="H60" s="377">
        <f>'КФО 5'!H281</f>
        <v>5000</v>
      </c>
      <c r="I60" s="377"/>
      <c r="J60" s="377">
        <f>'КФО 2'!H391</f>
        <v>104000</v>
      </c>
      <c r="K60" s="368"/>
    </row>
    <row r="61" spans="1:12" ht="25.2" customHeight="1">
      <c r="A61" s="2430" t="s">
        <v>298</v>
      </c>
      <c r="B61" s="2431"/>
      <c r="C61" s="266">
        <v>244</v>
      </c>
      <c r="D61" s="279">
        <f t="shared" si="21"/>
        <v>0</v>
      </c>
      <c r="E61" s="280">
        <f t="shared" si="22"/>
        <v>0</v>
      </c>
      <c r="F61" s="279">
        <f>'КФО 4'!H381</f>
        <v>0</v>
      </c>
      <c r="G61" s="377"/>
      <c r="H61" s="377">
        <f>'КФО 5'!H294</f>
        <v>0</v>
      </c>
      <c r="I61" s="377"/>
      <c r="J61" s="377">
        <f>'КФО 2'!H404</f>
        <v>0</v>
      </c>
      <c r="K61" s="368"/>
    </row>
    <row r="62" spans="1:12" ht="25.2" customHeight="1">
      <c r="A62" s="2430" t="s">
        <v>297</v>
      </c>
      <c r="B62" s="2431"/>
      <c r="C62" s="266">
        <v>244</v>
      </c>
      <c r="D62" s="279">
        <f t="shared" si="21"/>
        <v>901941.33000000007</v>
      </c>
      <c r="E62" s="280">
        <f t="shared" si="22"/>
        <v>706109</v>
      </c>
      <c r="F62" s="279">
        <f>'КФО 4'!H587</f>
        <v>12925</v>
      </c>
      <c r="G62" s="377">
        <f>'КФО 4'!H504</f>
        <v>693184</v>
      </c>
      <c r="H62" s="377">
        <f>'КФО 5'!H360</f>
        <v>2000</v>
      </c>
      <c r="I62" s="377"/>
      <c r="J62" s="377">
        <f>'КФО 2'!H526</f>
        <v>193832.33000000002</v>
      </c>
      <c r="K62" s="368"/>
    </row>
    <row r="63" spans="1:12" ht="25.2" customHeight="1">
      <c r="A63" s="2430" t="s">
        <v>296</v>
      </c>
      <c r="B63" s="2431"/>
      <c r="C63" s="2443">
        <v>244</v>
      </c>
      <c r="D63" s="279">
        <f t="shared" si="21"/>
        <v>10913112.91</v>
      </c>
      <c r="E63" s="280">
        <f t="shared" si="22"/>
        <v>5061915</v>
      </c>
      <c r="F63" s="279">
        <f>'КФО 4'!H1136</f>
        <v>4924857</v>
      </c>
      <c r="G63" s="377">
        <f>'КФО 4'!H1133</f>
        <v>137058</v>
      </c>
      <c r="H63" s="377">
        <f>'КФО 5'!H475</f>
        <v>0</v>
      </c>
      <c r="I63" s="377"/>
      <c r="J63" s="377">
        <f>'КФО 2'!H940</f>
        <v>5851197.9100000001</v>
      </c>
      <c r="K63" s="368"/>
    </row>
    <row r="64" spans="1:12" ht="25.2" customHeight="1">
      <c r="A64" s="2445" t="s">
        <v>295</v>
      </c>
      <c r="B64" s="2446"/>
      <c r="C64" s="2444"/>
      <c r="D64" s="287">
        <f t="shared" si="21"/>
        <v>10178839.91</v>
      </c>
      <c r="E64" s="287">
        <f t="shared" si="22"/>
        <v>4857782</v>
      </c>
      <c r="F64" s="287">
        <f>'КФО 4'!H933</f>
        <v>4857782</v>
      </c>
      <c r="G64" s="287"/>
      <c r="H64" s="287"/>
      <c r="I64" s="287"/>
      <c r="J64" s="287">
        <f>'КФО 2'!H938</f>
        <v>5321057.91</v>
      </c>
      <c r="K64" s="369"/>
    </row>
    <row r="65" spans="1:12" ht="23.7" customHeight="1">
      <c r="A65" s="2447" t="s">
        <v>507</v>
      </c>
      <c r="B65" s="2448"/>
      <c r="C65" s="1579">
        <v>247</v>
      </c>
      <c r="D65" s="559">
        <f t="shared" ref="D65" si="23">E65+H65+I65+J65</f>
        <v>2427866</v>
      </c>
      <c r="E65" s="559">
        <f t="shared" ref="E65" si="24">F65+G65</f>
        <v>2362616</v>
      </c>
      <c r="F65" s="559">
        <f>'КФО 4'!H147</f>
        <v>2362616</v>
      </c>
      <c r="G65" s="560"/>
      <c r="H65" s="560"/>
      <c r="I65" s="560"/>
      <c r="J65" s="560">
        <f>'КФО 2'!H154</f>
        <v>65250</v>
      </c>
      <c r="K65" s="561"/>
      <c r="L65" s="357">
        <f>D65-ПРОВЕРКА!H25</f>
        <v>0</v>
      </c>
    </row>
    <row r="66" spans="1:12" ht="23.7" customHeight="1">
      <c r="A66" s="2449" t="s">
        <v>1059</v>
      </c>
      <c r="B66" s="2450"/>
      <c r="C66" s="379"/>
      <c r="D66" s="278">
        <f>E66+H66+I66+J66</f>
        <v>2735727.68</v>
      </c>
      <c r="E66" s="278">
        <f>F66+G66</f>
        <v>2660727.6800000002</v>
      </c>
      <c r="F66" s="278">
        <f>F57+F65</f>
        <v>2660727.6800000002</v>
      </c>
      <c r="G66" s="278">
        <f>G57+G65</f>
        <v>0</v>
      </c>
      <c r="H66" s="278">
        <f>H57+H65</f>
        <v>0</v>
      </c>
      <c r="I66" s="278">
        <f>I57+I65</f>
        <v>0</v>
      </c>
      <c r="J66" s="278">
        <f>J57+J65</f>
        <v>75000</v>
      </c>
      <c r="K66" s="939"/>
      <c r="L66" s="357"/>
    </row>
    <row r="67" spans="1:12" ht="26.55" customHeight="1">
      <c r="A67" s="2373" t="s">
        <v>532</v>
      </c>
      <c r="B67" s="2373"/>
      <c r="C67" s="2373"/>
      <c r="D67" s="627"/>
      <c r="E67" s="2442" t="s">
        <v>1113</v>
      </c>
      <c r="F67" s="2442"/>
      <c r="G67" s="591"/>
      <c r="H67" s="591"/>
      <c r="I67" s="49"/>
      <c r="J67" s="49"/>
      <c r="K67" s="49"/>
    </row>
    <row r="68" spans="1:12" ht="20.85" customHeight="1">
      <c r="A68" s="1943"/>
      <c r="B68" s="1943"/>
      <c r="C68" s="49"/>
      <c r="D68" s="1101" t="s">
        <v>76</v>
      </c>
      <c r="E68" s="2367" t="s">
        <v>380</v>
      </c>
      <c r="F68" s="2367"/>
      <c r="G68" s="118"/>
      <c r="H68" s="118"/>
      <c r="I68" s="49"/>
      <c r="J68" s="49"/>
      <c r="K68" s="49"/>
    </row>
    <row r="69" spans="1:12" ht="21">
      <c r="B69" s="263"/>
    </row>
    <row r="70" spans="1:12" ht="31.65" customHeight="1">
      <c r="B70" s="1583" t="s">
        <v>698</v>
      </c>
      <c r="C70" s="1584"/>
      <c r="D70" s="1585">
        <f>D63-D64</f>
        <v>734273</v>
      </c>
      <c r="E70" s="1585">
        <f>E63-E64</f>
        <v>204133</v>
      </c>
      <c r="F70" s="1585">
        <f t="shared" ref="F70:I70" si="25">F63-F64</f>
        <v>67075</v>
      </c>
      <c r="G70" s="1585">
        <f t="shared" si="25"/>
        <v>137058</v>
      </c>
      <c r="H70" s="1585">
        <f t="shared" si="25"/>
        <v>0</v>
      </c>
      <c r="I70" s="1585">
        <f t="shared" si="25"/>
        <v>0</v>
      </c>
      <c r="J70" s="1585">
        <f>J63-J64</f>
        <v>530140</v>
      </c>
    </row>
    <row r="71" spans="1:12" ht="31.65" customHeight="1">
      <c r="A71" s="1383"/>
      <c r="B71" s="1586"/>
      <c r="C71" s="1584"/>
      <c r="D71" s="1587">
        <f>D70-F80-G80-J80</f>
        <v>0</v>
      </c>
      <c r="E71" s="1588"/>
      <c r="F71" s="1588"/>
      <c r="G71" s="1588"/>
      <c r="H71" s="1588"/>
      <c r="I71" s="1588"/>
      <c r="J71" s="1588"/>
    </row>
    <row r="72" spans="1:12" ht="18">
      <c r="A72" s="1230"/>
      <c r="B72" s="1230"/>
      <c r="D72" s="1232"/>
      <c r="E72" s="1562" t="s">
        <v>1060</v>
      </c>
      <c r="F72" s="1562" t="s">
        <v>854</v>
      </c>
      <c r="G72" s="1562" t="s">
        <v>853</v>
      </c>
      <c r="H72" s="1582"/>
      <c r="I72" s="1582"/>
      <c r="J72" s="1562" t="s">
        <v>489</v>
      </c>
    </row>
    <row r="73" spans="1:12" ht="20.100000000000001" customHeight="1">
      <c r="A73" s="1230"/>
      <c r="B73" s="1230"/>
      <c r="D73" s="1232"/>
      <c r="E73" s="1013" t="s">
        <v>849</v>
      </c>
      <c r="F73" s="1561">
        <f>'КФО 4'!H1137</f>
        <v>0</v>
      </c>
      <c r="G73" s="1233"/>
      <c r="H73" s="1234"/>
      <c r="I73" s="1234"/>
      <c r="J73" s="1561">
        <f>'КФО 2'!H941</f>
        <v>0</v>
      </c>
    </row>
    <row r="74" spans="1:12" ht="20.100000000000001" customHeight="1">
      <c r="A74" s="1230"/>
      <c r="B74" s="1230"/>
      <c r="D74" s="1232"/>
      <c r="E74" s="1431" t="s">
        <v>850</v>
      </c>
      <c r="F74" s="1562">
        <f>'КФО 4'!H1138</f>
        <v>4857782</v>
      </c>
      <c r="G74" s="1233"/>
      <c r="H74" s="1234"/>
      <c r="I74" s="1234"/>
      <c r="J74" s="1563">
        <f>'КФО 2'!H942</f>
        <v>5321057.91</v>
      </c>
    </row>
    <row r="75" spans="1:12" s="1230" customFormat="1" ht="20.25" customHeight="1">
      <c r="D75" s="1013"/>
      <c r="E75" s="1013" t="s">
        <v>845</v>
      </c>
      <c r="F75" s="1243">
        <f>'КФО 4'!H1139</f>
        <v>67075</v>
      </c>
      <c r="G75" s="1243"/>
      <c r="H75" s="350"/>
      <c r="I75" s="1244"/>
      <c r="J75" s="1243">
        <f>'КФО 2'!H943</f>
        <v>139940</v>
      </c>
      <c r="K75" s="1231"/>
    </row>
    <row r="76" spans="1:12" s="1230" customFormat="1" ht="20.25" customHeight="1">
      <c r="D76" s="1013"/>
      <c r="E76" s="1013" t="s">
        <v>846</v>
      </c>
      <c r="F76" s="1243">
        <f>'КФО 4'!H1140</f>
        <v>0</v>
      </c>
      <c r="G76" s="1243">
        <f>'КФО 4'!H1134</f>
        <v>0</v>
      </c>
      <c r="H76" s="350"/>
      <c r="I76" s="1245"/>
      <c r="J76" s="1243">
        <f>'КФО 2'!H944</f>
        <v>95200</v>
      </c>
      <c r="K76" s="1231"/>
    </row>
    <row r="77" spans="1:12" s="1230" customFormat="1" ht="20.25" customHeight="1">
      <c r="D77" s="1013"/>
      <c r="E77" s="1013" t="s">
        <v>847</v>
      </c>
      <c r="F77" s="1243">
        <f>'КФО 4'!H1141</f>
        <v>0</v>
      </c>
      <c r="G77" s="1243">
        <f>'КФО 4'!H1135</f>
        <v>137058</v>
      </c>
      <c r="H77" s="350"/>
      <c r="I77" s="1244"/>
      <c r="J77" s="1243">
        <f>'КФО 2'!H945</f>
        <v>295000</v>
      </c>
      <c r="K77" s="1231"/>
    </row>
    <row r="78" spans="1:12" s="1230" customFormat="1" ht="20.25" customHeight="1">
      <c r="D78" s="1013"/>
      <c r="E78" s="1013" t="s">
        <v>848</v>
      </c>
      <c r="F78" s="1243">
        <f>'КФО 4'!H1142</f>
        <v>0</v>
      </c>
      <c r="G78" s="1243"/>
      <c r="H78" s="350"/>
      <c r="I78" s="1244"/>
      <c r="J78" s="1243">
        <f>'КФО 2'!H946</f>
        <v>0</v>
      </c>
      <c r="K78" s="1231"/>
    </row>
    <row r="79" spans="1:12" s="1230" customFormat="1" ht="20.25" customHeight="1" thickBot="1">
      <c r="D79" s="1013"/>
      <c r="E79" s="1013" t="s">
        <v>976</v>
      </c>
      <c r="F79" s="1243">
        <f>'КФО 4'!H1143</f>
        <v>0</v>
      </c>
      <c r="G79" s="1243"/>
      <c r="H79" s="350"/>
      <c r="I79" s="1244"/>
      <c r="J79" s="1243">
        <f>'КФО 2'!H947</f>
        <v>0</v>
      </c>
      <c r="K79" s="1231"/>
    </row>
    <row r="80" spans="1:12" s="1230" customFormat="1" ht="20.25" customHeight="1">
      <c r="D80" s="1235"/>
      <c r="E80" s="1589" t="s">
        <v>851</v>
      </c>
      <c r="F80" s="1236">
        <f>F73+F75+F76+F77+F78+F79</f>
        <v>67075</v>
      </c>
      <c r="G80" s="1236">
        <f>G73+G75+G76+G77+G78+G79</f>
        <v>137058</v>
      </c>
      <c r="H80" s="1238"/>
      <c r="I80" s="1237"/>
      <c r="J80" s="1236">
        <f>J73+J75+J76+J77+J78+J79</f>
        <v>530140</v>
      </c>
    </row>
    <row r="81" spans="4:10" s="1230" customFormat="1" ht="20.25" customHeight="1" thickBot="1">
      <c r="D81" s="1239"/>
      <c r="E81" s="1239" t="s">
        <v>852</v>
      </c>
      <c r="F81" s="1240">
        <f>SUM(F73:F79)</f>
        <v>4924857</v>
      </c>
      <c r="G81" s="1240">
        <f>SUM(G73:G79)</f>
        <v>137058</v>
      </c>
      <c r="H81" s="1242"/>
      <c r="I81" s="1241"/>
      <c r="J81" s="1240">
        <f>SUM(J73:J79)</f>
        <v>5851197.9100000001</v>
      </c>
    </row>
    <row r="82" spans="4:10" ht="20.25" customHeight="1">
      <c r="F82" s="842">
        <f>F81-F63</f>
        <v>0</v>
      </c>
      <c r="G82" s="842">
        <f>G81-G63</f>
        <v>0</v>
      </c>
      <c r="H82" s="58"/>
      <c r="J82" s="842">
        <f>J81-J63</f>
        <v>0</v>
      </c>
    </row>
    <row r="83" spans="4:10" ht="20.25" customHeight="1">
      <c r="E83" s="1402" t="s">
        <v>951</v>
      </c>
      <c r="F83" s="1403" t="s">
        <v>953</v>
      </c>
      <c r="G83" s="842"/>
      <c r="H83" s="58"/>
    </row>
    <row r="84" spans="4:10" ht="20.25" customHeight="1">
      <c r="E84" s="1404"/>
      <c r="F84" s="1405">
        <f>F27/1000</f>
        <v>15883.581</v>
      </c>
      <c r="G84" s="1544">
        <f>F84-(F27/1000)</f>
        <v>0</v>
      </c>
      <c r="H84" s="1544">
        <f>F84-(F15/1000)</f>
        <v>0</v>
      </c>
    </row>
    <row r="85" spans="4:10" ht="20.100000000000001" customHeight="1">
      <c r="E85" s="1406" t="s">
        <v>948</v>
      </c>
      <c r="F85" s="1407">
        <f>F29/1000</f>
        <v>4851.366</v>
      </c>
    </row>
    <row r="86" spans="4:10" ht="20.100000000000001" customHeight="1">
      <c r="E86" s="1408" t="s">
        <v>952</v>
      </c>
      <c r="F86" s="1407">
        <f>F66/1000</f>
        <v>2660.72768</v>
      </c>
    </row>
    <row r="87" spans="4:10" ht="20.100000000000001" customHeight="1">
      <c r="E87" s="1408" t="s">
        <v>949</v>
      </c>
      <c r="F87" s="1407">
        <f>F64/1000</f>
        <v>4857.7820000000002</v>
      </c>
    </row>
    <row r="88" spans="4:10" ht="20.100000000000001" customHeight="1">
      <c r="E88" s="1590" t="s">
        <v>950</v>
      </c>
      <c r="F88" s="1591">
        <f>F84-(F85+F86+F87)</f>
        <v>3513.7053199999991</v>
      </c>
    </row>
    <row r="89" spans="4:10" ht="20.100000000000001" customHeight="1">
      <c r="E89" s="1400"/>
      <c r="F89" s="1401"/>
    </row>
    <row r="90" spans="4:10" ht="20.100000000000001" customHeight="1"/>
    <row r="91" spans="4:10" ht="20.100000000000001" customHeight="1"/>
    <row r="92" spans="4:10" ht="20.100000000000001" customHeight="1"/>
    <row r="93" spans="4:10" ht="20.100000000000001" customHeight="1"/>
    <row r="94" spans="4:10" ht="20.100000000000001" hidden="1" customHeight="1"/>
    <row r="95" spans="4:10" ht="20.100000000000001" hidden="1" customHeight="1"/>
    <row r="96" spans="4:10" ht="20.100000000000001" hidden="1" customHeight="1"/>
    <row r="97" spans="5:11" hidden="1"/>
    <row r="98" spans="5:11" hidden="1"/>
    <row r="99" spans="5:11" ht="18" hidden="1" customHeight="1"/>
    <row r="100" spans="5:11" ht="18" hidden="1" customHeight="1"/>
    <row r="101" spans="5:11" ht="18" hidden="1" customHeight="1"/>
    <row r="102" spans="5:11" ht="18" hidden="1" customHeight="1"/>
    <row r="103" spans="5:11" ht="18" hidden="1" customHeight="1"/>
    <row r="104" spans="5:11" ht="18" hidden="1" customHeight="1"/>
    <row r="105" spans="5:11" ht="18" hidden="1" customHeight="1"/>
    <row r="106" spans="5:11" ht="18" hidden="1" customHeight="1"/>
    <row r="107" spans="5:11" ht="18" customHeight="1"/>
    <row r="108" spans="5:11" ht="18" customHeight="1"/>
    <row r="109" spans="5:11" ht="18" customHeight="1">
      <c r="E109" s="342" t="s">
        <v>0</v>
      </c>
      <c r="F109" s="342" t="s">
        <v>1056</v>
      </c>
      <c r="G109" s="342" t="s">
        <v>1058</v>
      </c>
      <c r="H109" s="117"/>
      <c r="I109" s="117"/>
      <c r="J109" s="342" t="s">
        <v>761</v>
      </c>
      <c r="K109" s="342" t="s">
        <v>0</v>
      </c>
    </row>
    <row r="110" spans="5:11" ht="18" customHeight="1">
      <c r="E110" s="1574">
        <v>211</v>
      </c>
      <c r="F110" s="350">
        <f>F30</f>
        <v>3726087</v>
      </c>
      <c r="G110" s="350">
        <f>G30</f>
        <v>15061964</v>
      </c>
      <c r="H110" s="117"/>
      <c r="I110" s="117"/>
      <c r="J110" s="350">
        <f>J30</f>
        <v>400000</v>
      </c>
      <c r="K110" s="1574">
        <v>211</v>
      </c>
    </row>
    <row r="111" spans="5:11" ht="18" customHeight="1">
      <c r="E111" s="1574">
        <v>213</v>
      </c>
      <c r="F111" s="350">
        <f>F31</f>
        <v>1125279</v>
      </c>
      <c r="G111" s="350">
        <f>G31</f>
        <v>4548713</v>
      </c>
      <c r="H111" s="117"/>
      <c r="I111" s="117"/>
      <c r="J111" s="350">
        <f>J31</f>
        <v>120800</v>
      </c>
      <c r="K111" s="1574">
        <v>213</v>
      </c>
    </row>
    <row r="112" spans="5:11" ht="18" customHeight="1">
      <c r="E112" s="1575" t="s">
        <v>743</v>
      </c>
      <c r="F112" s="1576"/>
      <c r="G112" s="1576"/>
      <c r="H112" s="117"/>
      <c r="I112" s="117"/>
      <c r="J112" s="1576"/>
      <c r="K112" s="1575" t="s">
        <v>743</v>
      </c>
    </row>
    <row r="113" spans="5:11" ht="18" customHeight="1">
      <c r="E113" s="1575" t="s">
        <v>748</v>
      </c>
      <c r="F113" s="350">
        <f>F44</f>
        <v>341559</v>
      </c>
      <c r="G113" s="350">
        <f>G44</f>
        <v>0</v>
      </c>
      <c r="H113" s="117"/>
      <c r="I113" s="117"/>
      <c r="J113" s="350">
        <f>J44</f>
        <v>15000</v>
      </c>
      <c r="K113" s="1575" t="s">
        <v>748</v>
      </c>
    </row>
    <row r="114" spans="5:11" ht="18" customHeight="1">
      <c r="E114" s="1575">
        <v>221</v>
      </c>
      <c r="F114" s="350">
        <f t="shared" ref="F114:G116" si="26">F55</f>
        <v>96840.65</v>
      </c>
      <c r="G114" s="350">
        <f t="shared" si="26"/>
        <v>0</v>
      </c>
      <c r="H114" s="117"/>
      <c r="I114" s="117"/>
      <c r="J114" s="350">
        <f>J55</f>
        <v>15000</v>
      </c>
      <c r="K114" s="1575">
        <v>221</v>
      </c>
    </row>
    <row r="115" spans="5:11" ht="18" customHeight="1">
      <c r="E115" s="1575">
        <v>222</v>
      </c>
      <c r="F115" s="350">
        <f t="shared" si="26"/>
        <v>0</v>
      </c>
      <c r="G115" s="350">
        <f t="shared" si="26"/>
        <v>0</v>
      </c>
      <c r="H115" s="117"/>
      <c r="I115" s="117"/>
      <c r="J115" s="350">
        <f>J56</f>
        <v>0</v>
      </c>
      <c r="K115" s="1575">
        <v>222</v>
      </c>
    </row>
    <row r="116" spans="5:11" ht="18" customHeight="1">
      <c r="E116" s="1575" t="s">
        <v>1057</v>
      </c>
      <c r="F116" s="350">
        <f t="shared" si="26"/>
        <v>298111.68</v>
      </c>
      <c r="G116" s="350">
        <f t="shared" si="26"/>
        <v>0</v>
      </c>
      <c r="H116" s="117"/>
      <c r="I116" s="117"/>
      <c r="J116" s="350">
        <f>J57</f>
        <v>9750</v>
      </c>
      <c r="K116" s="1575" t="s">
        <v>1057</v>
      </c>
    </row>
    <row r="117" spans="5:11" ht="18" customHeight="1">
      <c r="E117" s="1592" t="s">
        <v>751</v>
      </c>
      <c r="F117" s="350">
        <f>F65</f>
        <v>2362616</v>
      </c>
      <c r="G117" s="350">
        <f>G65</f>
        <v>0</v>
      </c>
      <c r="H117" s="117"/>
      <c r="I117" s="117"/>
      <c r="J117" s="350">
        <f>J65</f>
        <v>65250</v>
      </c>
      <c r="K117" s="1592" t="s">
        <v>751</v>
      </c>
    </row>
    <row r="118" spans="5:11" ht="18" customHeight="1">
      <c r="E118" s="1575">
        <v>224</v>
      </c>
      <c r="F118" s="350">
        <f t="shared" ref="F118:G118" si="27">F58</f>
        <v>0</v>
      </c>
      <c r="G118" s="350">
        <f t="shared" si="27"/>
        <v>0</v>
      </c>
      <c r="H118" s="117"/>
      <c r="I118" s="117"/>
      <c r="J118" s="350">
        <f>J58</f>
        <v>0</v>
      </c>
      <c r="K118" s="1575">
        <v>224</v>
      </c>
    </row>
    <row r="119" spans="5:11" ht="18" customHeight="1">
      <c r="E119" s="1575">
        <v>225</v>
      </c>
      <c r="F119" s="350">
        <f t="shared" ref="F119:G122" si="28">F59</f>
        <v>398667.99999999994</v>
      </c>
      <c r="G119" s="350">
        <f t="shared" si="28"/>
        <v>0</v>
      </c>
      <c r="H119" s="117"/>
      <c r="I119" s="117"/>
      <c r="J119" s="350">
        <f t="shared" ref="J119:J122" si="29">J59</f>
        <v>155000</v>
      </c>
      <c r="K119" s="1575">
        <v>225</v>
      </c>
    </row>
    <row r="120" spans="5:11" ht="18" customHeight="1">
      <c r="E120" s="1575">
        <v>226</v>
      </c>
      <c r="F120" s="350">
        <f t="shared" si="28"/>
        <v>2596637.67</v>
      </c>
      <c r="G120" s="350">
        <f t="shared" si="28"/>
        <v>35818</v>
      </c>
      <c r="H120" s="117"/>
      <c r="I120" s="117"/>
      <c r="J120" s="350">
        <f t="shared" si="29"/>
        <v>104000</v>
      </c>
      <c r="K120" s="1575">
        <v>226</v>
      </c>
    </row>
    <row r="121" spans="5:11" ht="18" customHeight="1">
      <c r="E121" s="1575">
        <v>290</v>
      </c>
      <c r="F121" s="350">
        <f t="shared" si="28"/>
        <v>0</v>
      </c>
      <c r="G121" s="350">
        <f t="shared" si="28"/>
        <v>0</v>
      </c>
      <c r="H121" s="117"/>
      <c r="I121" s="117"/>
      <c r="J121" s="350">
        <f t="shared" si="29"/>
        <v>0</v>
      </c>
      <c r="K121" s="1575">
        <v>290</v>
      </c>
    </row>
    <row r="122" spans="5:11" ht="18" customHeight="1">
      <c r="E122" s="1575">
        <v>310</v>
      </c>
      <c r="F122" s="350">
        <f t="shared" si="28"/>
        <v>12925</v>
      </c>
      <c r="G122" s="350">
        <f t="shared" si="28"/>
        <v>693184</v>
      </c>
      <c r="H122" s="117"/>
      <c r="I122" s="117"/>
      <c r="J122" s="350">
        <f t="shared" si="29"/>
        <v>193832.33000000002</v>
      </c>
      <c r="K122" s="1575">
        <v>310</v>
      </c>
    </row>
    <row r="123" spans="5:11" ht="18" customHeight="1">
      <c r="E123" s="1575">
        <v>341</v>
      </c>
      <c r="F123" s="350">
        <f>F73</f>
        <v>0</v>
      </c>
      <c r="G123" s="350">
        <f>G73</f>
        <v>0</v>
      </c>
      <c r="H123" s="117"/>
      <c r="I123" s="117"/>
      <c r="J123" s="350">
        <f>J73</f>
        <v>0</v>
      </c>
      <c r="K123" s="1575">
        <v>341</v>
      </c>
    </row>
    <row r="124" spans="5:11" ht="18" customHeight="1">
      <c r="E124" s="1574">
        <v>342</v>
      </c>
      <c r="F124" s="350">
        <f t="shared" ref="F124:G129" si="30">F74</f>
        <v>4857782</v>
      </c>
      <c r="G124" s="350">
        <f t="shared" si="30"/>
        <v>0</v>
      </c>
      <c r="H124" s="117"/>
      <c r="I124" s="117"/>
      <c r="J124" s="350">
        <f t="shared" ref="J124:J129" si="31">J74</f>
        <v>5321057.91</v>
      </c>
      <c r="K124" s="1574">
        <v>342</v>
      </c>
    </row>
    <row r="125" spans="5:11" ht="18" customHeight="1">
      <c r="E125" s="1574">
        <v>344</v>
      </c>
      <c r="F125" s="350">
        <f t="shared" si="30"/>
        <v>67075</v>
      </c>
      <c r="G125" s="350">
        <f t="shared" si="30"/>
        <v>0</v>
      </c>
      <c r="H125" s="117"/>
      <c r="I125" s="117"/>
      <c r="J125" s="350">
        <f t="shared" si="31"/>
        <v>139940</v>
      </c>
      <c r="K125" s="1574">
        <v>344</v>
      </c>
    </row>
    <row r="126" spans="5:11" ht="18" customHeight="1">
      <c r="E126" s="1574">
        <v>345</v>
      </c>
      <c r="F126" s="350">
        <f t="shared" si="30"/>
        <v>0</v>
      </c>
      <c r="G126" s="350">
        <f t="shared" si="30"/>
        <v>0</v>
      </c>
      <c r="H126" s="117"/>
      <c r="I126" s="117"/>
      <c r="J126" s="350">
        <f t="shared" si="31"/>
        <v>95200</v>
      </c>
      <c r="K126" s="1574">
        <v>345</v>
      </c>
    </row>
    <row r="127" spans="5:11" ht="18" customHeight="1">
      <c r="E127" s="1574">
        <v>346</v>
      </c>
      <c r="F127" s="350">
        <f t="shared" si="30"/>
        <v>0</v>
      </c>
      <c r="G127" s="350">
        <f t="shared" si="30"/>
        <v>137058</v>
      </c>
      <c r="H127" s="117"/>
      <c r="I127" s="117"/>
      <c r="J127" s="350">
        <f t="shared" si="31"/>
        <v>295000</v>
      </c>
      <c r="K127" s="1574">
        <v>346</v>
      </c>
    </row>
    <row r="128" spans="5:11" ht="18" customHeight="1">
      <c r="E128" s="1574">
        <v>347</v>
      </c>
      <c r="F128" s="350">
        <f t="shared" si="30"/>
        <v>0</v>
      </c>
      <c r="G128" s="350">
        <f t="shared" si="30"/>
        <v>0</v>
      </c>
      <c r="H128" s="117"/>
      <c r="I128" s="117"/>
      <c r="J128" s="350">
        <f t="shared" si="31"/>
        <v>0</v>
      </c>
      <c r="K128" s="1574">
        <v>347</v>
      </c>
    </row>
    <row r="129" spans="5:11" ht="18" customHeight="1">
      <c r="E129" s="1574">
        <v>349</v>
      </c>
      <c r="F129" s="350">
        <f t="shared" si="30"/>
        <v>0</v>
      </c>
      <c r="G129" s="350">
        <f t="shared" si="30"/>
        <v>0</v>
      </c>
      <c r="H129" s="117"/>
      <c r="I129" s="117"/>
      <c r="J129" s="350">
        <f t="shared" si="31"/>
        <v>0</v>
      </c>
      <c r="K129" s="1574">
        <v>349</v>
      </c>
    </row>
    <row r="130" spans="5:11" ht="18" customHeight="1">
      <c r="E130" s="1575" t="s">
        <v>743</v>
      </c>
      <c r="F130" s="1576"/>
      <c r="G130" s="1576"/>
      <c r="H130" s="117"/>
      <c r="I130" s="117"/>
      <c r="J130" s="1576"/>
      <c r="K130" s="1575" t="s">
        <v>743</v>
      </c>
    </row>
    <row r="131" spans="5:11" ht="18" customHeight="1">
      <c r="E131" s="1575" t="s">
        <v>745</v>
      </c>
      <c r="F131" s="1576"/>
      <c r="G131" s="1576"/>
      <c r="H131" s="117"/>
      <c r="I131" s="117"/>
      <c r="J131" s="1576"/>
      <c r="K131" s="1575" t="s">
        <v>745</v>
      </c>
    </row>
    <row r="132" spans="5:11" ht="18" customHeight="1">
      <c r="E132" s="1575" t="s">
        <v>742</v>
      </c>
      <c r="F132" s="1576"/>
      <c r="G132" s="1576"/>
      <c r="H132" s="117"/>
      <c r="I132" s="117"/>
      <c r="J132" s="1576"/>
      <c r="K132" s="1575" t="s">
        <v>742</v>
      </c>
    </row>
    <row r="133" spans="5:11" ht="18" customHeight="1">
      <c r="E133" s="1575" t="s">
        <v>744</v>
      </c>
      <c r="F133" s="1576"/>
      <c r="G133" s="1576"/>
      <c r="H133" s="117"/>
      <c r="I133" s="117"/>
      <c r="J133" s="1576"/>
      <c r="K133" s="1575" t="s">
        <v>744</v>
      </c>
    </row>
    <row r="134" spans="5:11" ht="18" customHeight="1">
      <c r="E134" s="1575" t="s">
        <v>746</v>
      </c>
      <c r="F134" s="1576"/>
      <c r="G134" s="1576"/>
      <c r="H134" s="117"/>
      <c r="I134" s="117"/>
      <c r="J134" s="1576"/>
      <c r="K134" s="1575" t="s">
        <v>746</v>
      </c>
    </row>
    <row r="135" spans="5:11" ht="18" customHeight="1">
      <c r="E135" s="1575" t="s">
        <v>747</v>
      </c>
      <c r="F135" s="1576"/>
      <c r="G135" s="1576"/>
      <c r="H135" s="117"/>
      <c r="I135" s="117"/>
      <c r="J135" s="1576"/>
      <c r="K135" s="1575" t="s">
        <v>747</v>
      </c>
    </row>
    <row r="136" spans="5:11" ht="18" customHeight="1">
      <c r="E136" s="778"/>
      <c r="F136" s="1593">
        <f>SUM(F110:F135)</f>
        <v>15883581</v>
      </c>
      <c r="G136" s="1593">
        <f>SUM(G110:G135)</f>
        <v>20476737</v>
      </c>
      <c r="H136" s="117"/>
      <c r="I136" s="117"/>
      <c r="J136" s="1593">
        <f>SUM(J110:J135)</f>
        <v>6929830.2400000002</v>
      </c>
      <c r="K136" s="778"/>
    </row>
    <row r="137" spans="5:11" ht="18" customHeight="1">
      <c r="E137" s="117"/>
      <c r="F137" s="1594">
        <f>F136-F27</f>
        <v>0</v>
      </c>
      <c r="G137" s="1594">
        <f>G136-G27</f>
        <v>0</v>
      </c>
      <c r="H137" s="117"/>
      <c r="I137" s="117"/>
      <c r="J137" s="1594">
        <f>J136-J27</f>
        <v>0</v>
      </c>
      <c r="K137" s="117"/>
    </row>
    <row r="138" spans="5:11" ht="18" customHeight="1"/>
    <row r="139" spans="5:11" ht="18" customHeight="1"/>
    <row r="140" spans="5:11" ht="18" customHeight="1"/>
    <row r="141" spans="5:11" ht="18" customHeight="1"/>
    <row r="142" spans="5:11" ht="18" customHeight="1"/>
    <row r="143" spans="5:11" ht="18" customHeight="1"/>
    <row r="144" spans="5:11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</sheetData>
  <sheetProtection password="CA5A" sheet="1" objects="1" scenarios="1" formatCells="0" formatColumns="0" formatRows="0" insertRows="0"/>
  <mergeCells count="83">
    <mergeCell ref="E67:F67"/>
    <mergeCell ref="C63:C64"/>
    <mergeCell ref="A64:B64"/>
    <mergeCell ref="A55:B55"/>
    <mergeCell ref="A56:B56"/>
    <mergeCell ref="A60:B60"/>
    <mergeCell ref="A61:B61"/>
    <mergeCell ref="A62:B62"/>
    <mergeCell ref="A63:B63"/>
    <mergeCell ref="A57:B57"/>
    <mergeCell ref="A59:B59"/>
    <mergeCell ref="A58:B58"/>
    <mergeCell ref="A65:B65"/>
    <mergeCell ref="A66:B66"/>
    <mergeCell ref="A38:B38"/>
    <mergeCell ref="A34:B34"/>
    <mergeCell ref="A35:B35"/>
    <mergeCell ref="A36:B36"/>
    <mergeCell ref="A37:B37"/>
    <mergeCell ref="A39:B39"/>
    <mergeCell ref="A40:B40"/>
    <mergeCell ref="A52:B52"/>
    <mergeCell ref="A53:B53"/>
    <mergeCell ref="A54:B54"/>
    <mergeCell ref="A43:B43"/>
    <mergeCell ref="A47:B47"/>
    <mergeCell ref="A48:B48"/>
    <mergeCell ref="A49:B49"/>
    <mergeCell ref="A50:B50"/>
    <mergeCell ref="A51:B51"/>
    <mergeCell ref="O16:O18"/>
    <mergeCell ref="P16:P18"/>
    <mergeCell ref="Q16:Q18"/>
    <mergeCell ref="M20:R20"/>
    <mergeCell ref="A27:B27"/>
    <mergeCell ref="R16:R18"/>
    <mergeCell ref="L21:L25"/>
    <mergeCell ref="A26:B26"/>
    <mergeCell ref="A33:B33"/>
    <mergeCell ref="A20:B20"/>
    <mergeCell ref="A21:B21"/>
    <mergeCell ref="A22:B22"/>
    <mergeCell ref="A23:B23"/>
    <mergeCell ref="A24:B24"/>
    <mergeCell ref="A25:B25"/>
    <mergeCell ref="A29:B29"/>
    <mergeCell ref="B1:J1"/>
    <mergeCell ref="J11:K11"/>
    <mergeCell ref="F11:G11"/>
    <mergeCell ref="C9:C12"/>
    <mergeCell ref="D9:K9"/>
    <mergeCell ref="D10:D12"/>
    <mergeCell ref="F10:K10"/>
    <mergeCell ref="H11:H12"/>
    <mergeCell ref="I11:I12"/>
    <mergeCell ref="B4:J4"/>
    <mergeCell ref="A9:B12"/>
    <mergeCell ref="E10:E12"/>
    <mergeCell ref="B6:D6"/>
    <mergeCell ref="F6:G6"/>
    <mergeCell ref="B3:K3"/>
    <mergeCell ref="E68:F68"/>
    <mergeCell ref="N13:N14"/>
    <mergeCell ref="M16:M18"/>
    <mergeCell ref="N16:N18"/>
    <mergeCell ref="A19:B19"/>
    <mergeCell ref="A68:B68"/>
    <mergeCell ref="A67:C67"/>
    <mergeCell ref="A41:B41"/>
    <mergeCell ref="A42:B42"/>
    <mergeCell ref="A30:B30"/>
    <mergeCell ref="A44:B44"/>
    <mergeCell ref="A45:B45"/>
    <mergeCell ref="A46:B46"/>
    <mergeCell ref="A28:B28"/>
    <mergeCell ref="A31:B31"/>
    <mergeCell ref="A32:B32"/>
    <mergeCell ref="A14:B14"/>
    <mergeCell ref="A16:B16"/>
    <mergeCell ref="A18:B18"/>
    <mergeCell ref="A13:B13"/>
    <mergeCell ref="A15:B15"/>
    <mergeCell ref="A17:B17"/>
  </mergeCells>
  <pageMargins left="0.47244094488188981" right="0.23622047244094491" top="0.35433070866141736" bottom="0.23622047244094491" header="0.31496062992125984" footer="0.19685039370078741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5050"/>
  </sheetPr>
  <dimension ref="A1:AO246"/>
  <sheetViews>
    <sheetView view="pageBreakPreview" topLeftCell="E1" zoomScale="54" zoomScaleNormal="55" zoomScaleSheetLayoutView="54" workbookViewId="0">
      <selection activeCell="K114" sqref="K114"/>
    </sheetView>
  </sheetViews>
  <sheetFormatPr defaultColWidth="9.109375" defaultRowHeight="13.2"/>
  <cols>
    <col min="1" max="1" width="3.109375" style="143" customWidth="1"/>
    <col min="2" max="2" width="10.109375" style="143" customWidth="1"/>
    <col min="3" max="3" width="16.88671875" style="143" customWidth="1"/>
    <col min="4" max="4" width="17.44140625" style="143" customWidth="1"/>
    <col min="5" max="5" width="19.33203125" style="143" customWidth="1"/>
    <col min="6" max="6" width="19" style="143" customWidth="1"/>
    <col min="7" max="7" width="55.44140625" style="143" customWidth="1"/>
    <col min="8" max="8" width="11.5546875" style="143" customWidth="1"/>
    <col min="9" max="9" width="8" style="143" customWidth="1"/>
    <col min="10" max="10" width="16.109375" style="143" customWidth="1"/>
    <col min="11" max="11" width="27" style="143" customWidth="1"/>
    <col min="12" max="12" width="27.109375" style="143" customWidth="1"/>
    <col min="13" max="13" width="25.88671875" style="143" customWidth="1"/>
    <col min="14" max="14" width="24.6640625" style="143" customWidth="1"/>
    <col min="15" max="15" width="18.88671875" style="143" customWidth="1"/>
    <col min="16" max="16" width="26" style="201" customWidth="1"/>
    <col min="17" max="17" width="23.6640625" style="201" customWidth="1"/>
    <col min="18" max="18" width="25.109375" style="201" customWidth="1"/>
    <col min="19" max="19" width="26.109375" style="201" customWidth="1"/>
    <col min="20" max="20" width="25.5546875" style="201" customWidth="1"/>
    <col min="21" max="21" width="20.44140625" style="201" customWidth="1"/>
    <col min="22" max="22" width="13.88671875" style="1113" customWidth="1"/>
    <col min="23" max="23" width="17.44140625" style="1113" customWidth="1"/>
    <col min="24" max="24" width="9.88671875" style="1113" customWidth="1"/>
    <col min="25" max="16384" width="9.109375" style="143"/>
  </cols>
  <sheetData>
    <row r="1" spans="1:41" s="144" customFormat="1" ht="24" customHeight="1">
      <c r="A1" s="196"/>
      <c r="B1" s="2577"/>
      <c r="C1" s="2577"/>
      <c r="D1" s="2577"/>
      <c r="E1" s="2578"/>
      <c r="F1" s="2578"/>
      <c r="G1" s="196"/>
      <c r="H1" s="196"/>
      <c r="I1" s="196"/>
      <c r="J1" s="197"/>
      <c r="M1" s="226" t="s">
        <v>280</v>
      </c>
      <c r="N1" s="198"/>
      <c r="O1" s="196"/>
      <c r="P1" s="570"/>
      <c r="V1" s="1112"/>
      <c r="W1" s="1112"/>
      <c r="X1" s="1112"/>
    </row>
    <row r="2" spans="1:41" s="144" customFormat="1" ht="12.15" customHeight="1">
      <c r="A2" s="196"/>
      <c r="B2" s="199"/>
      <c r="C2" s="199"/>
      <c r="D2" s="199"/>
      <c r="E2" s="2579"/>
      <c r="F2" s="2579"/>
      <c r="G2" s="196"/>
      <c r="H2" s="196"/>
      <c r="I2" s="196"/>
      <c r="L2" s="2588" t="s">
        <v>1077</v>
      </c>
      <c r="M2" s="242"/>
      <c r="N2" s="242"/>
      <c r="O2" s="196"/>
      <c r="P2" s="570"/>
      <c r="V2" s="1112"/>
      <c r="W2" s="1112"/>
      <c r="X2" s="1112"/>
    </row>
    <row r="3" spans="1:41" s="144" customFormat="1" ht="24" customHeight="1">
      <c r="A3" s="196"/>
      <c r="B3" s="2580"/>
      <c r="C3" s="2580"/>
      <c r="D3" s="2580"/>
      <c r="E3" s="2579"/>
      <c r="F3" s="2579"/>
      <c r="G3" s="196"/>
      <c r="H3" s="196"/>
      <c r="I3" s="196"/>
      <c r="J3" s="197"/>
      <c r="L3" s="2588"/>
      <c r="M3" s="242"/>
      <c r="N3" s="242"/>
      <c r="O3" s="196"/>
      <c r="P3" s="1643">
        <v>45439</v>
      </c>
      <c r="V3" s="1112"/>
      <c r="W3" s="1112"/>
      <c r="X3" s="1112"/>
    </row>
    <row r="4" spans="1:41" s="144" customFormat="1" ht="24" customHeight="1">
      <c r="A4" s="196"/>
      <c r="B4" s="211"/>
      <c r="C4" s="211"/>
      <c r="D4" s="211"/>
      <c r="E4" s="212"/>
      <c r="F4" s="212"/>
      <c r="G4" s="196"/>
      <c r="H4" s="196"/>
      <c r="I4" s="196"/>
      <c r="J4" s="197"/>
      <c r="L4" s="2588"/>
      <c r="M4" s="623"/>
      <c r="N4" s="225" t="s">
        <v>1078</v>
      </c>
      <c r="O4" s="196"/>
      <c r="V4" s="1112"/>
      <c r="W4" s="1112"/>
      <c r="X4" s="1112"/>
    </row>
    <row r="5" spans="1:41" s="144" customFormat="1" ht="29.7" customHeight="1">
      <c r="A5" s="196"/>
      <c r="B5" s="2580"/>
      <c r="C5" s="2580"/>
      <c r="D5" s="2580"/>
      <c r="E5" s="200"/>
      <c r="F5" s="196"/>
      <c r="G5" s="196"/>
      <c r="H5" s="196"/>
      <c r="I5" s="196"/>
      <c r="J5" s="197"/>
      <c r="K5" s="198"/>
      <c r="L5" s="225" t="s">
        <v>1114</v>
      </c>
      <c r="M5" s="226" t="s">
        <v>1064</v>
      </c>
      <c r="N5" s="243"/>
      <c r="O5" s="196"/>
      <c r="V5" s="1112"/>
      <c r="W5" s="1112"/>
      <c r="X5" s="1112"/>
    </row>
    <row r="6" spans="1:41" ht="36.450000000000003" customHeight="1">
      <c r="A6" s="192"/>
      <c r="B6" s="2584" t="s">
        <v>372</v>
      </c>
      <c r="C6" s="2584"/>
      <c r="D6" s="2584"/>
      <c r="E6" s="2584"/>
      <c r="F6" s="2584"/>
      <c r="G6" s="2584"/>
      <c r="H6" s="2584"/>
      <c r="I6" s="2584"/>
      <c r="J6" s="2584"/>
      <c r="K6" s="2584"/>
      <c r="L6" s="2584"/>
      <c r="M6" s="2584"/>
      <c r="N6" s="2584"/>
      <c r="O6" s="192"/>
    </row>
    <row r="7" spans="1:41" ht="31.05" customHeight="1">
      <c r="B7" s="145"/>
      <c r="C7" s="145"/>
      <c r="D7" s="145"/>
      <c r="E7" s="145"/>
      <c r="F7" s="145"/>
      <c r="G7" s="2620" t="s">
        <v>1065</v>
      </c>
      <c r="H7" s="2620"/>
      <c r="I7" s="2620"/>
      <c r="J7" s="2620"/>
      <c r="K7" s="2620"/>
      <c r="L7" s="1042"/>
      <c r="M7" s="246" t="s">
        <v>200</v>
      </c>
    </row>
    <row r="8" spans="1:41" ht="27.3" customHeight="1">
      <c r="B8" s="145"/>
      <c r="C8" s="146"/>
      <c r="D8" s="146"/>
      <c r="E8" s="146"/>
      <c r="F8" s="146"/>
      <c r="G8" s="2592" t="s">
        <v>736</v>
      </c>
      <c r="H8" s="2592"/>
      <c r="I8" s="2592"/>
      <c r="J8" s="2592"/>
      <c r="K8" s="2592"/>
      <c r="L8" s="1045" t="s">
        <v>370</v>
      </c>
      <c r="M8" s="1046">
        <v>45471</v>
      </c>
      <c r="O8" s="2678" t="s">
        <v>811</v>
      </c>
      <c r="P8" s="2679"/>
      <c r="Q8" s="144"/>
      <c r="R8" s="144"/>
      <c r="S8" s="144"/>
      <c r="T8" s="144"/>
      <c r="U8" s="144"/>
    </row>
    <row r="9" spans="1:41" ht="31.05" customHeight="1">
      <c r="B9" s="2585" t="s">
        <v>450</v>
      </c>
      <c r="C9" s="2585"/>
      <c r="D9" s="2585"/>
      <c r="E9" s="2586" t="s">
        <v>816</v>
      </c>
      <c r="F9" s="2586"/>
      <c r="G9" s="2586"/>
      <c r="H9" s="2586"/>
      <c r="I9" s="2586"/>
      <c r="J9" s="2586"/>
      <c r="K9" s="2586"/>
      <c r="L9" s="583" t="s">
        <v>201</v>
      </c>
      <c r="M9" s="584" t="s">
        <v>817</v>
      </c>
      <c r="O9" s="2680"/>
      <c r="P9" s="2681"/>
      <c r="S9" s="1041" t="s">
        <v>736</v>
      </c>
      <c r="T9" s="1041"/>
      <c r="U9" s="1041"/>
    </row>
    <row r="10" spans="1:41" ht="23.1" customHeight="1">
      <c r="B10" s="2585"/>
      <c r="C10" s="2585"/>
      <c r="D10" s="2585"/>
      <c r="E10" s="2587"/>
      <c r="F10" s="2587"/>
      <c r="G10" s="2587"/>
      <c r="H10" s="2587"/>
      <c r="I10" s="2587"/>
      <c r="J10" s="2587"/>
      <c r="K10" s="2587"/>
      <c r="L10" s="147" t="s">
        <v>202</v>
      </c>
      <c r="M10" s="584" t="s">
        <v>818</v>
      </c>
      <c r="O10" s="2682"/>
      <c r="P10" s="2683"/>
      <c r="S10" s="1041" t="s">
        <v>737</v>
      </c>
      <c r="T10" s="1041"/>
      <c r="U10" s="1041"/>
    </row>
    <row r="11" spans="1:41" ht="10.95" customHeight="1">
      <c r="B11" s="1645"/>
      <c r="C11" s="1645"/>
      <c r="D11" s="1645"/>
      <c r="E11" s="1646"/>
      <c r="F11" s="1646"/>
      <c r="G11" s="1646"/>
      <c r="H11" s="1646"/>
      <c r="I11" s="1646"/>
      <c r="J11" s="1646"/>
      <c r="K11" s="1646"/>
      <c r="L11" s="2595" t="s">
        <v>201</v>
      </c>
      <c r="M11" s="2593" t="s">
        <v>1079</v>
      </c>
      <c r="O11" s="1647"/>
      <c r="P11" s="1647"/>
      <c r="S11" s="1041"/>
      <c r="T11" s="1041"/>
      <c r="U11" s="1041"/>
    </row>
    <row r="12" spans="1:41" ht="30" customHeight="1">
      <c r="B12" s="2591" t="s">
        <v>203</v>
      </c>
      <c r="C12" s="2591"/>
      <c r="D12" s="2591"/>
      <c r="E12" s="2589" t="s">
        <v>765</v>
      </c>
      <c r="F12" s="2589"/>
      <c r="G12" s="2589"/>
      <c r="H12" s="2589"/>
      <c r="I12" s="2589"/>
      <c r="J12" s="2589"/>
      <c r="K12" s="2589"/>
      <c r="L12" s="2595"/>
      <c r="M12" s="2594"/>
      <c r="O12" s="2451" t="s">
        <v>812</v>
      </c>
      <c r="P12" s="2451"/>
      <c r="AK12" s="2677" t="s">
        <v>739</v>
      </c>
      <c r="AL12" s="2677"/>
      <c r="AM12" s="2677"/>
      <c r="AN12" s="2677"/>
      <c r="AO12" s="2677"/>
    </row>
    <row r="13" spans="1:41" ht="24.15" customHeight="1">
      <c r="B13" s="2591"/>
      <c r="C13" s="2591"/>
      <c r="D13" s="2591"/>
      <c r="E13" s="2590" t="s">
        <v>1076</v>
      </c>
      <c r="F13" s="2590"/>
      <c r="G13" s="2590"/>
      <c r="H13" s="2590"/>
      <c r="I13" s="2590"/>
      <c r="J13" s="2590"/>
      <c r="K13" s="2590"/>
      <c r="L13" s="147" t="s">
        <v>1074</v>
      </c>
      <c r="M13" s="1648">
        <v>2511037942</v>
      </c>
      <c r="O13" s="2462" t="s">
        <v>812</v>
      </c>
      <c r="P13" s="2462"/>
    </row>
    <row r="14" spans="1:41" ht="24.15" customHeight="1">
      <c r="B14" s="2581"/>
      <c r="C14" s="2581"/>
      <c r="D14" s="2581"/>
      <c r="E14" s="2582"/>
      <c r="F14" s="2582"/>
      <c r="G14" s="2582"/>
      <c r="H14" s="2582"/>
      <c r="I14" s="2582"/>
      <c r="J14" s="2582"/>
      <c r="K14" s="2582"/>
      <c r="L14" s="147" t="s">
        <v>204</v>
      </c>
      <c r="M14" s="1256">
        <v>251101001</v>
      </c>
      <c r="O14" s="148"/>
    </row>
    <row r="15" spans="1:41" ht="22.5" customHeight="1">
      <c r="B15" s="145"/>
      <c r="C15" s="2583" t="s">
        <v>205</v>
      </c>
      <c r="D15" s="2583"/>
      <c r="E15" s="2583" t="s">
        <v>206</v>
      </c>
      <c r="F15" s="2583"/>
      <c r="G15" s="396"/>
      <c r="H15" s="396"/>
      <c r="I15" s="396"/>
      <c r="J15" s="396"/>
      <c r="K15" s="396"/>
      <c r="L15" s="147" t="s">
        <v>207</v>
      </c>
      <c r="M15" s="173">
        <v>383</v>
      </c>
      <c r="O15" s="148"/>
    </row>
    <row r="16" spans="1:41" ht="5.85" customHeight="1">
      <c r="B16" s="149"/>
      <c r="C16" s="2689"/>
      <c r="D16" s="2689"/>
      <c r="E16" s="2689"/>
      <c r="F16" s="2689"/>
      <c r="G16" s="149"/>
      <c r="H16" s="149"/>
      <c r="I16" s="149"/>
      <c r="J16" s="149"/>
      <c r="K16" s="149"/>
      <c r="L16" s="149"/>
      <c r="M16" s="149"/>
      <c r="N16" s="149"/>
      <c r="O16" s="148"/>
    </row>
    <row r="17" spans="1:24" ht="24.75" customHeight="1">
      <c r="B17" s="145"/>
      <c r="C17" s="2690" t="s">
        <v>208</v>
      </c>
      <c r="D17" s="2690"/>
      <c r="E17" s="2690"/>
      <c r="F17" s="2690"/>
      <c r="G17" s="2690"/>
      <c r="H17" s="2691"/>
      <c r="I17" s="2691"/>
      <c r="J17" s="2691"/>
      <c r="K17" s="2691"/>
      <c r="L17" s="2691"/>
      <c r="M17" s="2691"/>
      <c r="N17" s="145"/>
    </row>
    <row r="18" spans="1:24" s="150" customFormat="1" ht="18.75" customHeight="1">
      <c r="B18" s="2557" t="s">
        <v>113</v>
      </c>
      <c r="C18" s="2558"/>
      <c r="D18" s="2558"/>
      <c r="E18" s="2558"/>
      <c r="F18" s="2558"/>
      <c r="G18" s="2559"/>
      <c r="H18" s="2662" t="s">
        <v>209</v>
      </c>
      <c r="I18" s="2663"/>
      <c r="J18" s="2495" t="s">
        <v>210</v>
      </c>
      <c r="K18" s="2568" t="s">
        <v>211</v>
      </c>
      <c r="L18" s="2568"/>
      <c r="M18" s="2568"/>
      <c r="N18" s="151"/>
      <c r="V18" s="1114"/>
      <c r="W18" s="1114"/>
      <c r="X18" s="1114"/>
    </row>
    <row r="19" spans="1:24" s="150" customFormat="1" ht="65.25" customHeight="1">
      <c r="B19" s="2560"/>
      <c r="C19" s="2561"/>
      <c r="D19" s="2561"/>
      <c r="E19" s="2561"/>
      <c r="F19" s="2561"/>
      <c r="G19" s="2562"/>
      <c r="H19" s="2664"/>
      <c r="I19" s="2665"/>
      <c r="J19" s="2496"/>
      <c r="K19" s="1106" t="s">
        <v>796</v>
      </c>
      <c r="L19" s="1106" t="s">
        <v>797</v>
      </c>
      <c r="M19" s="1106" t="s">
        <v>798</v>
      </c>
      <c r="N19" s="145"/>
      <c r="V19" s="1114"/>
      <c r="W19" s="1114"/>
      <c r="X19" s="1114"/>
    </row>
    <row r="20" spans="1:24" s="150" customFormat="1" ht="17.399999999999999">
      <c r="B20" s="2692">
        <v>1</v>
      </c>
      <c r="C20" s="2693"/>
      <c r="D20" s="2693"/>
      <c r="E20" s="2693"/>
      <c r="F20" s="2693"/>
      <c r="G20" s="2694"/>
      <c r="H20" s="2692">
        <v>2</v>
      </c>
      <c r="I20" s="2694"/>
      <c r="J20" s="152">
        <v>3</v>
      </c>
      <c r="K20" s="152">
        <v>4</v>
      </c>
      <c r="L20" s="152">
        <v>5</v>
      </c>
      <c r="M20" s="152">
        <v>6</v>
      </c>
      <c r="N20" s="145"/>
      <c r="V20" s="1114"/>
      <c r="W20" s="1114"/>
      <c r="X20" s="1114"/>
    </row>
    <row r="21" spans="1:24" s="155" customFormat="1" ht="25.2" customHeight="1">
      <c r="A21" s="153"/>
      <c r="B21" s="2695" t="s">
        <v>212</v>
      </c>
      <c r="C21" s="2695"/>
      <c r="D21" s="2695"/>
      <c r="E21" s="2695"/>
      <c r="F21" s="2695"/>
      <c r="G21" s="2695"/>
      <c r="H21" s="2696" t="s">
        <v>213</v>
      </c>
      <c r="I21" s="2697"/>
      <c r="J21" s="154" t="s">
        <v>30</v>
      </c>
      <c r="K21" s="456">
        <f>'ПЕЧАТЬ СВОД'!D26</f>
        <v>431946.84</v>
      </c>
      <c r="L21" s="457"/>
      <c r="M21" s="457"/>
      <c r="N21" s="145"/>
      <c r="V21" s="1115"/>
      <c r="W21" s="1115"/>
      <c r="X21" s="1115"/>
    </row>
    <row r="22" spans="1:24" s="155" customFormat="1" ht="21">
      <c r="A22" s="153"/>
      <c r="B22" s="2498" t="s">
        <v>214</v>
      </c>
      <c r="C22" s="2498"/>
      <c r="D22" s="2498"/>
      <c r="E22" s="2498"/>
      <c r="F22" s="2498"/>
      <c r="G22" s="2498"/>
      <c r="H22" s="2696" t="s">
        <v>215</v>
      </c>
      <c r="I22" s="2697"/>
      <c r="J22" s="154" t="s">
        <v>30</v>
      </c>
      <c r="K22" s="457"/>
      <c r="L22" s="457"/>
      <c r="M22" s="457"/>
      <c r="N22" s="145"/>
      <c r="V22" s="1115"/>
      <c r="W22" s="1115"/>
      <c r="X22" s="1115"/>
    </row>
    <row r="23" spans="1:24" s="155" customFormat="1" ht="30" customHeight="1">
      <c r="A23" s="330"/>
      <c r="B23" s="2531" t="s">
        <v>216</v>
      </c>
      <c r="C23" s="2532"/>
      <c r="D23" s="2532"/>
      <c r="E23" s="2532"/>
      <c r="F23" s="2532"/>
      <c r="G23" s="2533"/>
      <c r="H23" s="2666">
        <v>1000</v>
      </c>
      <c r="I23" s="2667"/>
      <c r="J23" s="156" t="s">
        <v>30</v>
      </c>
      <c r="K23" s="458">
        <f>K24+K26+K30+K32+K36+K39+K41</f>
        <v>42879565.899999999</v>
      </c>
      <c r="L23" s="458">
        <f>L24+L26+L30+L32+L36+L39+L41</f>
        <v>36921506</v>
      </c>
      <c r="M23" s="458">
        <f>M24+M26+M30+M32+M36+M39+M41</f>
        <v>39604606</v>
      </c>
      <c r="N23" s="323"/>
      <c r="O23" s="270" t="s">
        <v>294</v>
      </c>
      <c r="V23" s="1115"/>
      <c r="W23" s="1115"/>
      <c r="X23" s="1115"/>
    </row>
    <row r="24" spans="1:24" s="155" customFormat="1" ht="37.5" customHeight="1">
      <c r="A24" s="330"/>
      <c r="B24" s="2498" t="s">
        <v>1070</v>
      </c>
      <c r="C24" s="2498"/>
      <c r="D24" s="2498"/>
      <c r="E24" s="2498"/>
      <c r="F24" s="2498"/>
      <c r="G24" s="2498"/>
      <c r="H24" s="2500">
        <v>1100</v>
      </c>
      <c r="I24" s="2501"/>
      <c r="J24" s="157">
        <v>120</v>
      </c>
      <c r="K24" s="459"/>
      <c r="L24" s="459"/>
      <c r="M24" s="459"/>
      <c r="N24" s="323"/>
      <c r="O24" s="271" t="s">
        <v>293</v>
      </c>
      <c r="V24" s="1115"/>
      <c r="W24" s="1115"/>
      <c r="X24" s="1115"/>
    </row>
    <row r="25" spans="1:24" s="155" customFormat="1" ht="28.5" hidden="1" customHeight="1">
      <c r="A25" s="153"/>
      <c r="B25" s="2498"/>
      <c r="C25" s="2498"/>
      <c r="D25" s="2498"/>
      <c r="E25" s="2498"/>
      <c r="F25" s="2498"/>
      <c r="G25" s="2498"/>
      <c r="H25" s="154"/>
      <c r="I25" s="154"/>
      <c r="J25" s="157"/>
      <c r="K25" s="459"/>
      <c r="L25" s="459"/>
      <c r="M25" s="459"/>
      <c r="N25" s="323"/>
      <c r="V25" s="1115"/>
      <c r="W25" s="1115"/>
      <c r="X25" s="1115"/>
    </row>
    <row r="26" spans="1:24" s="155" customFormat="1" ht="31.05" customHeight="1">
      <c r="A26" s="330"/>
      <c r="B26" s="2642" t="s">
        <v>217</v>
      </c>
      <c r="C26" s="2642"/>
      <c r="D26" s="2642"/>
      <c r="E26" s="2642"/>
      <c r="F26" s="2642"/>
      <c r="G26" s="2642"/>
      <c r="H26" s="2500">
        <v>1200</v>
      </c>
      <c r="I26" s="2501"/>
      <c r="J26" s="157">
        <v>130</v>
      </c>
      <c r="K26" s="460">
        <f>K27+K28+K29</f>
        <v>42858085.5</v>
      </c>
      <c r="L26" s="460">
        <f t="shared" ref="L26:M26" si="0">L27+L28+L29</f>
        <v>36921506</v>
      </c>
      <c r="M26" s="460">
        <f t="shared" si="0"/>
        <v>39604606</v>
      </c>
      <c r="N26" s="323"/>
      <c r="O26" s="400" t="s">
        <v>379</v>
      </c>
      <c r="P26" s="399">
        <f>K26-ПРОВЕРКА!H53</f>
        <v>0</v>
      </c>
      <c r="Q26" s="399">
        <f>L26-ПРОВЕРКА!I53</f>
        <v>0</v>
      </c>
      <c r="R26" s="399">
        <f>M26-ПРОВЕРКА!J53</f>
        <v>0</v>
      </c>
      <c r="S26" s="2463" t="s">
        <v>419</v>
      </c>
      <c r="T26" s="2464"/>
      <c r="U26" s="2464"/>
      <c r="V26" s="1115"/>
      <c r="W26" s="1115"/>
      <c r="X26" s="1115"/>
    </row>
    <row r="27" spans="1:24" s="155" customFormat="1" ht="40.5" customHeight="1">
      <c r="A27" s="153"/>
      <c r="B27" s="2643" t="s">
        <v>1066</v>
      </c>
      <c r="C27" s="2644"/>
      <c r="D27" s="2644"/>
      <c r="E27" s="2644"/>
      <c r="F27" s="2644"/>
      <c r="G27" s="2645"/>
      <c r="H27" s="2486">
        <v>1210</v>
      </c>
      <c r="I27" s="2487"/>
      <c r="J27" s="157">
        <v>130</v>
      </c>
      <c r="K27" s="461">
        <f>'ПЕЧАТЬ СВОД'!D15</f>
        <v>36360318</v>
      </c>
      <c r="L27" s="462">
        <f>ПРОВЕРКА!I42</f>
        <v>30554913</v>
      </c>
      <c r="M27" s="462">
        <f>ПРОВЕРКА!J42</f>
        <v>33238013</v>
      </c>
      <c r="N27" s="323"/>
      <c r="O27" s="1640" t="s">
        <v>486</v>
      </c>
      <c r="P27" s="399">
        <f>K27-'ПЕЧАТЬ СВОД'!E14</f>
        <v>0</v>
      </c>
      <c r="Q27" s="333">
        <f>L27-ПРОВЕРКА!I42</f>
        <v>0</v>
      </c>
      <c r="R27" s="333">
        <f>M27-ПРОВЕРКА!J42</f>
        <v>0</v>
      </c>
      <c r="S27" s="2463" t="s">
        <v>420</v>
      </c>
      <c r="T27" s="2464"/>
      <c r="U27" s="2464"/>
      <c r="V27" s="1115"/>
      <c r="W27" s="1115"/>
      <c r="X27" s="1115"/>
    </row>
    <row r="28" spans="1:24" s="155" customFormat="1" ht="40.5" customHeight="1">
      <c r="A28" s="153"/>
      <c r="B28" s="2600" t="s">
        <v>1067</v>
      </c>
      <c r="C28" s="2601"/>
      <c r="D28" s="2601"/>
      <c r="E28" s="2601"/>
      <c r="F28" s="2601"/>
      <c r="G28" s="2602"/>
      <c r="H28" s="2486">
        <v>1220</v>
      </c>
      <c r="I28" s="2487"/>
      <c r="J28" s="157">
        <v>130</v>
      </c>
      <c r="K28" s="461"/>
      <c r="L28" s="462"/>
      <c r="M28" s="462"/>
      <c r="N28" s="323"/>
      <c r="O28" s="1638"/>
      <c r="P28" s="1639"/>
      <c r="Q28" s="1639"/>
      <c r="R28" s="1639"/>
      <c r="S28" s="1637"/>
      <c r="T28" s="1637"/>
      <c r="U28" s="1637"/>
      <c r="V28" s="1115"/>
      <c r="W28" s="1115"/>
      <c r="X28" s="1115"/>
    </row>
    <row r="29" spans="1:24" s="155" customFormat="1" ht="27.9" customHeight="1">
      <c r="A29" s="153"/>
      <c r="B29" s="2659" t="s">
        <v>1068</v>
      </c>
      <c r="C29" s="2660"/>
      <c r="D29" s="2660"/>
      <c r="E29" s="2660"/>
      <c r="F29" s="2660"/>
      <c r="G29" s="2661"/>
      <c r="H29" s="2486">
        <v>1230</v>
      </c>
      <c r="I29" s="2487"/>
      <c r="J29" s="157">
        <v>130</v>
      </c>
      <c r="K29" s="461">
        <f>'ПЕЧАТЬ СВОД'!D19+'ПЕЧАТЬ СВОД'!D20</f>
        <v>6497767.5</v>
      </c>
      <c r="L29" s="462">
        <f>ПРОВЕРКА!I44</f>
        <v>6366593</v>
      </c>
      <c r="M29" s="462">
        <f>ПРОВЕРКА!J44</f>
        <v>6366593</v>
      </c>
      <c r="N29" s="323"/>
      <c r="O29" s="1641" t="s">
        <v>1072</v>
      </c>
      <c r="P29" s="399">
        <f>K29-('ПЕЧАТЬ СВОД'!D19+'ПЕЧАТЬ СВОД'!D20)</f>
        <v>0</v>
      </c>
      <c r="Q29" s="399">
        <f>L29-ПРОВЕРКА!I44</f>
        <v>0</v>
      </c>
      <c r="R29" s="399">
        <f>M29-ПРОВЕРКА!J44</f>
        <v>0</v>
      </c>
      <c r="S29" s="1637"/>
      <c r="T29" s="1637"/>
      <c r="U29" s="1637"/>
      <c r="V29" s="1115"/>
      <c r="W29" s="1115"/>
      <c r="X29" s="1115"/>
    </row>
    <row r="30" spans="1:24" s="155" customFormat="1" ht="21">
      <c r="A30" s="330"/>
      <c r="B30" s="2498" t="s">
        <v>218</v>
      </c>
      <c r="C30" s="2498"/>
      <c r="D30" s="2498"/>
      <c r="E30" s="2498"/>
      <c r="F30" s="2498"/>
      <c r="G30" s="2498"/>
      <c r="H30" s="2500">
        <v>1300</v>
      </c>
      <c r="I30" s="2501"/>
      <c r="J30" s="157">
        <v>140</v>
      </c>
      <c r="K30" s="463">
        <f>'ПЕЧАТЬ СВОД'!D22</f>
        <v>0</v>
      </c>
      <c r="L30" s="454"/>
      <c r="M30" s="454"/>
      <c r="N30" s="323"/>
      <c r="O30" s="331">
        <f>K30-'ПЕЧАТЬ СВОД'!D22</f>
        <v>0</v>
      </c>
      <c r="V30" s="1115"/>
      <c r="W30" s="1115"/>
      <c r="X30" s="1115"/>
    </row>
    <row r="31" spans="1:24" s="155" customFormat="1" ht="20.85" hidden="1" customHeight="1">
      <c r="A31" s="153"/>
      <c r="B31" s="2646"/>
      <c r="C31" s="2647"/>
      <c r="D31" s="2647"/>
      <c r="E31" s="2647"/>
      <c r="F31" s="2647"/>
      <c r="G31" s="2648"/>
      <c r="H31" s="154"/>
      <c r="I31" s="154"/>
      <c r="J31" s="157"/>
      <c r="K31" s="463"/>
      <c r="L31" s="460"/>
      <c r="M31" s="460"/>
      <c r="N31" s="323"/>
      <c r="V31" s="1115"/>
      <c r="W31" s="1115"/>
      <c r="X31" s="1115"/>
    </row>
    <row r="32" spans="1:24" s="155" customFormat="1" ht="31.05" customHeight="1">
      <c r="A32" s="330"/>
      <c r="B32" s="2649" t="s">
        <v>219</v>
      </c>
      <c r="C32" s="2650"/>
      <c r="D32" s="2650"/>
      <c r="E32" s="2650"/>
      <c r="F32" s="2650"/>
      <c r="G32" s="2651"/>
      <c r="H32" s="2605">
        <v>1400</v>
      </c>
      <c r="I32" s="2606"/>
      <c r="J32" s="157">
        <v>150</v>
      </c>
      <c r="K32" s="464">
        <f>K33+K34+K35</f>
        <v>21364.5</v>
      </c>
      <c r="L32" s="464">
        <f t="shared" ref="L32:M32" si="1">L33+L34+L35</f>
        <v>0</v>
      </c>
      <c r="M32" s="464">
        <f t="shared" si="1"/>
        <v>0</v>
      </c>
      <c r="N32" s="323"/>
      <c r="O32" s="332">
        <f>K32-'ПЕЧАТЬ СВОД'!D16-'ПЕЧАТЬ СВОД'!D21</f>
        <v>0</v>
      </c>
      <c r="P32" s="474" t="s">
        <v>462</v>
      </c>
      <c r="Q32" s="398">
        <f>L32-ПРОВЕРКА!I43-ПРОВЕРКА!I47</f>
        <v>0</v>
      </c>
      <c r="R32" s="398">
        <f>M32-ПРОВЕРКА!J43-ПРОВЕРКА!J47</f>
        <v>0</v>
      </c>
      <c r="V32" s="1115"/>
      <c r="W32" s="1115"/>
      <c r="X32" s="1115"/>
    </row>
    <row r="33" spans="1:24" s="155" customFormat="1" ht="34.950000000000003" customHeight="1">
      <c r="A33" s="153"/>
      <c r="B33" s="2611" t="s">
        <v>1071</v>
      </c>
      <c r="C33" s="2611"/>
      <c r="D33" s="2611"/>
      <c r="E33" s="2611"/>
      <c r="F33" s="2611"/>
      <c r="G33" s="2611"/>
      <c r="H33" s="2607">
        <v>1410</v>
      </c>
      <c r="I33" s="2608"/>
      <c r="J33" s="157">
        <v>150</v>
      </c>
      <c r="K33" s="469">
        <f>'ПЕЧАТЬ СВОД'!H16</f>
        <v>21364.5</v>
      </c>
      <c r="L33" s="469">
        <f>ПРОВЕРКА!I34</f>
        <v>0</v>
      </c>
      <c r="M33" s="469">
        <f>ПРОВЕРКА!J34</f>
        <v>0</v>
      </c>
      <c r="N33" s="323"/>
      <c r="O33" s="1640" t="s">
        <v>490</v>
      </c>
      <c r="P33" s="1642">
        <f>K33-'ПЕЧАТЬ СВОД'!H14</f>
        <v>0</v>
      </c>
      <c r="Q33" s="1642">
        <f>L33-ПРОВЕРКА!I43</f>
        <v>0</v>
      </c>
      <c r="R33" s="1642">
        <f>M33-ПРОВЕРКА!J43</f>
        <v>0</v>
      </c>
      <c r="V33" s="1115"/>
      <c r="W33" s="1115"/>
      <c r="X33" s="1115"/>
    </row>
    <row r="34" spans="1:24" s="155" customFormat="1" ht="25.35" customHeight="1">
      <c r="A34" s="153"/>
      <c r="B34" s="2652" t="s">
        <v>221</v>
      </c>
      <c r="C34" s="2652"/>
      <c r="D34" s="2652"/>
      <c r="E34" s="2652"/>
      <c r="F34" s="2652"/>
      <c r="G34" s="2652"/>
      <c r="H34" s="2607">
        <v>1420</v>
      </c>
      <c r="I34" s="2608"/>
      <c r="J34" s="157">
        <v>150</v>
      </c>
      <c r="K34" s="469">
        <f>'ПЕЧАТЬ СВОД'!I16</f>
        <v>0</v>
      </c>
      <c r="L34" s="469">
        <f>ПРОВЕРКА!I37</f>
        <v>0</v>
      </c>
      <c r="M34" s="469">
        <f>ПРОВЕРКА!J37</f>
        <v>0</v>
      </c>
      <c r="N34" s="323"/>
      <c r="O34" s="1640" t="s">
        <v>491</v>
      </c>
      <c r="V34" s="1115"/>
      <c r="W34" s="1115"/>
      <c r="X34" s="1115"/>
    </row>
    <row r="35" spans="1:24" s="155" customFormat="1" ht="25.35" customHeight="1">
      <c r="A35" s="153"/>
      <c r="B35" s="2684" t="s">
        <v>323</v>
      </c>
      <c r="C35" s="2685"/>
      <c r="D35" s="2685"/>
      <c r="E35" s="2685"/>
      <c r="F35" s="2685"/>
      <c r="G35" s="2686"/>
      <c r="H35" s="2607">
        <v>1430</v>
      </c>
      <c r="I35" s="2608"/>
      <c r="J35" s="157">
        <v>150</v>
      </c>
      <c r="K35" s="469">
        <f>'ПЕЧАТЬ СВОД'!D21</f>
        <v>0</v>
      </c>
      <c r="L35" s="469">
        <f>ПРОВЕРКА!I47</f>
        <v>0</v>
      </c>
      <c r="M35" s="469">
        <f>ПРОВЕРКА!J47</f>
        <v>0</v>
      </c>
      <c r="N35" s="323"/>
      <c r="O35" s="413"/>
      <c r="V35" s="1115"/>
      <c r="W35" s="1115"/>
      <c r="X35" s="1115"/>
    </row>
    <row r="36" spans="1:24" s="155" customFormat="1" ht="25.35" customHeight="1">
      <c r="A36" s="330"/>
      <c r="B36" s="2615" t="s">
        <v>220</v>
      </c>
      <c r="C36" s="2615"/>
      <c r="D36" s="2615"/>
      <c r="E36" s="2615"/>
      <c r="F36" s="2615"/>
      <c r="G36" s="2615"/>
      <c r="H36" s="2486">
        <v>1500</v>
      </c>
      <c r="I36" s="2487"/>
      <c r="J36" s="157">
        <v>180</v>
      </c>
      <c r="K36" s="461"/>
      <c r="L36" s="461"/>
      <c r="M36" s="461"/>
      <c r="N36" s="323"/>
      <c r="O36" s="2470" t="s">
        <v>455</v>
      </c>
      <c r="P36" s="2470"/>
      <c r="V36" s="1115"/>
      <c r="W36" s="1115"/>
      <c r="X36" s="1115"/>
    </row>
    <row r="37" spans="1:24" s="155" customFormat="1" ht="21" hidden="1" customHeight="1">
      <c r="A37" s="153"/>
      <c r="B37" s="2615"/>
      <c r="C37" s="2615"/>
      <c r="D37" s="2615"/>
      <c r="E37" s="2615"/>
      <c r="F37" s="2615"/>
      <c r="G37" s="2615"/>
      <c r="H37" s="158"/>
      <c r="I37" s="158"/>
      <c r="J37" s="452"/>
      <c r="K37" s="455"/>
      <c r="L37" s="465"/>
      <c r="M37" s="465"/>
      <c r="N37" s="323"/>
      <c r="O37" s="337"/>
      <c r="V37" s="1115"/>
      <c r="W37" s="1115"/>
      <c r="X37" s="1115"/>
    </row>
    <row r="38" spans="1:24" s="155" customFormat="1" ht="21" hidden="1">
      <c r="A38" s="153"/>
      <c r="B38" s="2615"/>
      <c r="C38" s="2615"/>
      <c r="D38" s="2615"/>
      <c r="E38" s="2615"/>
      <c r="F38" s="2615"/>
      <c r="G38" s="2615"/>
      <c r="H38" s="158"/>
      <c r="I38" s="158"/>
      <c r="J38" s="452"/>
      <c r="K38" s="455"/>
      <c r="L38" s="465"/>
      <c r="M38" s="465"/>
      <c r="N38" s="323"/>
      <c r="O38" s="262"/>
      <c r="V38" s="1115"/>
      <c r="W38" s="1115"/>
      <c r="X38" s="1115"/>
    </row>
    <row r="39" spans="1:24" s="155" customFormat="1" ht="21">
      <c r="A39" s="330"/>
      <c r="B39" s="2615" t="s">
        <v>222</v>
      </c>
      <c r="C39" s="2615"/>
      <c r="D39" s="2615"/>
      <c r="E39" s="2615"/>
      <c r="F39" s="2615"/>
      <c r="G39" s="2615"/>
      <c r="H39" s="2486">
        <v>1900</v>
      </c>
      <c r="I39" s="2487"/>
      <c r="J39" s="157"/>
      <c r="K39" s="455">
        <f>'ПЕЧАТЬ СВОД'!D23</f>
        <v>115.9</v>
      </c>
      <c r="L39" s="455"/>
      <c r="M39" s="455"/>
      <c r="N39" s="145"/>
      <c r="O39" s="334">
        <f>K39-'ПЕЧАТЬ СВОД'!D23</f>
        <v>0</v>
      </c>
      <c r="V39" s="1115"/>
      <c r="W39" s="1115"/>
      <c r="X39" s="1115"/>
    </row>
    <row r="40" spans="1:24" s="155" customFormat="1" ht="21" hidden="1">
      <c r="A40" s="153"/>
      <c r="B40" s="2615"/>
      <c r="C40" s="2615"/>
      <c r="D40" s="2615"/>
      <c r="E40" s="2615"/>
      <c r="F40" s="2615"/>
      <c r="G40" s="2615"/>
      <c r="H40" s="158"/>
      <c r="I40" s="158"/>
      <c r="J40" s="157"/>
      <c r="K40" s="465"/>
      <c r="L40" s="465"/>
      <c r="M40" s="465"/>
      <c r="N40" s="145"/>
      <c r="V40" s="1115"/>
      <c r="W40" s="1115"/>
      <c r="X40" s="1115"/>
    </row>
    <row r="41" spans="1:24" s="155" customFormat="1" ht="21">
      <c r="A41" s="330"/>
      <c r="B41" s="2615" t="s">
        <v>223</v>
      </c>
      <c r="C41" s="2615"/>
      <c r="D41" s="2615"/>
      <c r="E41" s="2615"/>
      <c r="F41" s="2615"/>
      <c r="G41" s="2615"/>
      <c r="H41" s="2486">
        <v>1980</v>
      </c>
      <c r="I41" s="2487"/>
      <c r="J41" s="157" t="s">
        <v>30</v>
      </c>
      <c r="K41" s="466">
        <f>'ПЕЧАТЬ СВОД'!D24+'ПЕЧАТЬ СВОД'!D25</f>
        <v>0</v>
      </c>
      <c r="L41" s="466">
        <f t="shared" ref="L41:M41" si="2">L42</f>
        <v>0</v>
      </c>
      <c r="M41" s="466">
        <f t="shared" si="2"/>
        <v>0</v>
      </c>
      <c r="N41" s="145"/>
      <c r="P41" s="2475" t="s">
        <v>554</v>
      </c>
      <c r="Q41" s="2476"/>
      <c r="R41" s="2477"/>
      <c r="V41" s="1115"/>
      <c r="W41" s="1115"/>
      <c r="X41" s="1115"/>
    </row>
    <row r="42" spans="1:24" s="155" customFormat="1" ht="25.05" customHeight="1">
      <c r="A42" s="153"/>
      <c r="B42" s="2616" t="s">
        <v>1069</v>
      </c>
      <c r="C42" s="2617"/>
      <c r="D42" s="2617"/>
      <c r="E42" s="2617"/>
      <c r="F42" s="2617"/>
      <c r="G42" s="2618"/>
      <c r="H42" s="2486">
        <v>1981</v>
      </c>
      <c r="I42" s="2487"/>
      <c r="J42" s="157">
        <v>510</v>
      </c>
      <c r="K42" s="455">
        <f>'ПЕЧАТЬ СВОД'!D24</f>
        <v>0</v>
      </c>
      <c r="L42" s="455"/>
      <c r="M42" s="455"/>
      <c r="N42" s="145"/>
      <c r="O42" s="335">
        <f>K42-'ПЕЧАТЬ СВОД'!D24</f>
        <v>0</v>
      </c>
      <c r="P42" s="272">
        <f>'КФО 4'!H14</f>
        <v>2024</v>
      </c>
      <c r="Q42" s="272">
        <f>'КФО 4'!I14</f>
        <v>2025</v>
      </c>
      <c r="R42" s="272">
        <f>'КФО 4'!J14</f>
        <v>2026</v>
      </c>
      <c r="V42" s="1115"/>
      <c r="W42" s="1115"/>
      <c r="X42" s="1115"/>
    </row>
    <row r="43" spans="1:24" s="155" customFormat="1" ht="30" customHeight="1">
      <c r="A43" s="153"/>
      <c r="B43" s="2531" t="s">
        <v>224</v>
      </c>
      <c r="C43" s="2532"/>
      <c r="D43" s="2532"/>
      <c r="E43" s="2532"/>
      <c r="F43" s="2532"/>
      <c r="G43" s="2533"/>
      <c r="H43" s="2666">
        <v>2000</v>
      </c>
      <c r="I43" s="2667"/>
      <c r="J43" s="156" t="s">
        <v>30</v>
      </c>
      <c r="K43" s="458">
        <f>K44+K51+K56+K60+K65+K67+K75+K79</f>
        <v>43311512.740000002</v>
      </c>
      <c r="L43" s="458">
        <f t="shared" ref="L43:M43" si="3">L44+L51+L56+L60+L65+L67+L75+L79</f>
        <v>36921506</v>
      </c>
      <c r="M43" s="458">
        <f t="shared" si="3"/>
        <v>39604606</v>
      </c>
      <c r="N43" s="145"/>
      <c r="O43" s="935">
        <f>K43-K23</f>
        <v>431946.84000000358</v>
      </c>
      <c r="P43" s="936">
        <f>(K23+K21)-K43</f>
        <v>0</v>
      </c>
      <c r="Q43" s="936">
        <f>(L23+L21)-L43</f>
        <v>0</v>
      </c>
      <c r="R43" s="936">
        <f>(M23+M21)-M43</f>
        <v>0</v>
      </c>
      <c r="V43" s="1115"/>
      <c r="W43" s="1115"/>
      <c r="X43" s="1115"/>
    </row>
    <row r="44" spans="1:24" s="155" customFormat="1" ht="39" customHeight="1">
      <c r="A44" s="153"/>
      <c r="B44" s="2478" t="s">
        <v>225</v>
      </c>
      <c r="C44" s="2478"/>
      <c r="D44" s="2478"/>
      <c r="E44" s="2478"/>
      <c r="F44" s="2478"/>
      <c r="G44" s="2478"/>
      <c r="H44" s="2500">
        <v>2100</v>
      </c>
      <c r="I44" s="2501"/>
      <c r="J44" s="157" t="s">
        <v>30</v>
      </c>
      <c r="K44" s="160">
        <f>K45+K46+K47+K48</f>
        <v>24982843</v>
      </c>
      <c r="L44" s="160">
        <f t="shared" ref="L44:M44" si="4">L45+L46+L47+L48</f>
        <v>22612414</v>
      </c>
      <c r="M44" s="160">
        <f t="shared" si="4"/>
        <v>22612414</v>
      </c>
      <c r="N44" s="145"/>
      <c r="P44" s="274">
        <f>K43-'ПЕЧАТЬ СВОД'!D27</f>
        <v>0</v>
      </c>
      <c r="V44" s="1115"/>
      <c r="W44" s="1115"/>
      <c r="X44" s="1115"/>
    </row>
    <row r="45" spans="1:24" s="155" customFormat="1" ht="32.1" customHeight="1">
      <c r="A45" s="153"/>
      <c r="B45" s="2479" t="s">
        <v>519</v>
      </c>
      <c r="C45" s="2479"/>
      <c r="D45" s="2479"/>
      <c r="E45" s="2479"/>
      <c r="F45" s="2479"/>
      <c r="G45" s="2479"/>
      <c r="H45" s="2668">
        <v>2110</v>
      </c>
      <c r="I45" s="2669"/>
      <c r="J45" s="157">
        <v>111</v>
      </c>
      <c r="K45" s="574">
        <f>'КФО 2'!H16+'КФО 4'!H17+'КФО 5'!H16</f>
        <v>19188051</v>
      </c>
      <c r="L45" s="574">
        <f>'КФО 2'!I16+'КФО 4'!I17+'КФО 5'!I16</f>
        <v>17367445</v>
      </c>
      <c r="M45" s="574">
        <f>'КФО 2'!J16+'КФО 4'!J17+'КФО 5'!J16</f>
        <v>17367445</v>
      </c>
      <c r="N45" s="145"/>
      <c r="P45" s="274">
        <f>K45-'ПЕЧАТЬ СВОД'!D30</f>
        <v>0</v>
      </c>
      <c r="V45" s="1115"/>
      <c r="W45" s="1115"/>
      <c r="X45" s="1115"/>
    </row>
    <row r="46" spans="1:24" s="155" customFormat="1" ht="21">
      <c r="A46" s="153"/>
      <c r="B46" s="2480" t="s">
        <v>226</v>
      </c>
      <c r="C46" s="2480"/>
      <c r="D46" s="2480"/>
      <c r="E46" s="2480"/>
      <c r="F46" s="2480"/>
      <c r="G46" s="2480"/>
      <c r="H46" s="2486">
        <v>2120</v>
      </c>
      <c r="I46" s="2487"/>
      <c r="J46" s="157">
        <v>112</v>
      </c>
      <c r="K46" s="159">
        <f>'КФО 2'!H51+'КФО 4'!H53+'КФО 5'!H51</f>
        <v>0</v>
      </c>
      <c r="L46" s="159">
        <f>'КФО 2'!I51+'КФО 4'!I53+'КФО 5'!I51</f>
        <v>0</v>
      </c>
      <c r="M46" s="159">
        <f>'КФО 2'!J51+'КФО 4'!J53+'КФО 5'!J51</f>
        <v>0</v>
      </c>
      <c r="N46" s="145"/>
      <c r="P46" s="274"/>
      <c r="V46" s="1115"/>
      <c r="W46" s="1115"/>
      <c r="X46" s="1115"/>
    </row>
    <row r="47" spans="1:24" s="155" customFormat="1" ht="21">
      <c r="A47" s="153"/>
      <c r="B47" s="2480" t="s">
        <v>227</v>
      </c>
      <c r="C47" s="2480"/>
      <c r="D47" s="2480"/>
      <c r="E47" s="2480"/>
      <c r="F47" s="2480"/>
      <c r="G47" s="2480"/>
      <c r="H47" s="2486">
        <v>2130</v>
      </c>
      <c r="I47" s="2487"/>
      <c r="J47" s="157">
        <v>113</v>
      </c>
      <c r="K47" s="159">
        <f>'КФО 2'!H57+'КФО 4'!H59+'КФО 5'!H57</f>
        <v>0</v>
      </c>
      <c r="L47" s="159">
        <f>'КФО 2'!I57+'КФО 4'!I59+'КФО 5'!I57</f>
        <v>0</v>
      </c>
      <c r="M47" s="159">
        <f>'КФО 2'!J57+'КФО 4'!J59+'КФО 5'!J57</f>
        <v>0</v>
      </c>
      <c r="N47" s="145"/>
      <c r="P47" s="274">
        <f>K48-'ПЕЧАТЬ СВОД'!D31</f>
        <v>0</v>
      </c>
      <c r="V47" s="1115"/>
      <c r="W47" s="1115"/>
      <c r="X47" s="1115"/>
    </row>
    <row r="48" spans="1:24" s="155" customFormat="1" ht="39" customHeight="1">
      <c r="A48" s="153"/>
      <c r="B48" s="2480" t="s">
        <v>228</v>
      </c>
      <c r="C48" s="2480"/>
      <c r="D48" s="2480"/>
      <c r="E48" s="2480"/>
      <c r="F48" s="2480"/>
      <c r="G48" s="2480"/>
      <c r="H48" s="2486">
        <v>2140</v>
      </c>
      <c r="I48" s="2487"/>
      <c r="J48" s="157">
        <v>119</v>
      </c>
      <c r="K48" s="159">
        <f>K49+K50</f>
        <v>5794792</v>
      </c>
      <c r="L48" s="159">
        <f t="shared" ref="L48:M48" si="5">L49+L50</f>
        <v>5244969</v>
      </c>
      <c r="M48" s="159">
        <f t="shared" si="5"/>
        <v>5244969</v>
      </c>
      <c r="N48" s="145"/>
      <c r="V48" s="1115"/>
      <c r="W48" s="1115"/>
      <c r="X48" s="1115"/>
    </row>
    <row r="49" spans="1:24" s="155" customFormat="1" ht="32.1" customHeight="1">
      <c r="A49" s="153"/>
      <c r="B49" s="2653" t="s">
        <v>520</v>
      </c>
      <c r="C49" s="2654"/>
      <c r="D49" s="2654"/>
      <c r="E49" s="2654"/>
      <c r="F49" s="2654"/>
      <c r="G49" s="2655"/>
      <c r="H49" s="2488">
        <v>2141</v>
      </c>
      <c r="I49" s="2489"/>
      <c r="J49" s="157">
        <v>119</v>
      </c>
      <c r="K49" s="161">
        <f>'КФО 2'!H23+'КФО 4'!H25+'КФО 5'!H23</f>
        <v>5794792</v>
      </c>
      <c r="L49" s="161">
        <f>'КФО 2'!I23+'КФО 4'!I25+'КФО 5'!I23</f>
        <v>5244969</v>
      </c>
      <c r="M49" s="161">
        <f>'КФО 2'!J23+'КФО 4'!J25+'КФО 5'!J23</f>
        <v>5244969</v>
      </c>
      <c r="N49" s="145"/>
      <c r="V49" s="1115"/>
      <c r="W49" s="1115"/>
      <c r="X49" s="1115"/>
    </row>
    <row r="50" spans="1:24" s="155" customFormat="1" ht="19.5" customHeight="1">
      <c r="A50" s="153"/>
      <c r="B50" s="2656" t="s">
        <v>229</v>
      </c>
      <c r="C50" s="2657"/>
      <c r="D50" s="2657"/>
      <c r="E50" s="2657"/>
      <c r="F50" s="2657"/>
      <c r="G50" s="2658"/>
      <c r="H50" s="2488">
        <v>2142</v>
      </c>
      <c r="I50" s="2489"/>
      <c r="J50" s="157">
        <v>119</v>
      </c>
      <c r="K50" s="182"/>
      <c r="L50" s="182"/>
      <c r="M50" s="182"/>
      <c r="N50" s="145"/>
      <c r="V50" s="1115"/>
      <c r="W50" s="1115"/>
      <c r="X50" s="1115"/>
    </row>
    <row r="51" spans="1:24" s="155" customFormat="1" ht="21">
      <c r="A51" s="153"/>
      <c r="B51" s="2478" t="s">
        <v>230</v>
      </c>
      <c r="C51" s="2478"/>
      <c r="D51" s="2478"/>
      <c r="E51" s="2478"/>
      <c r="F51" s="2478"/>
      <c r="G51" s="2478"/>
      <c r="H51" s="2500">
        <v>2200</v>
      </c>
      <c r="I51" s="2501"/>
      <c r="J51" s="157">
        <v>300</v>
      </c>
      <c r="K51" s="407">
        <f>'КФО 2'!H76+'КФО 4'!H84+'КФО 5'!H63+K52</f>
        <v>0</v>
      </c>
      <c r="L51" s="407">
        <f>'КФО 2'!I76+'КФО 4'!I84+'КФО 5'!I63+L52</f>
        <v>0</v>
      </c>
      <c r="M51" s="407">
        <f>'КФО 2'!J76+'КФО 4'!J84+'КФО 5'!J63+M52</f>
        <v>0</v>
      </c>
      <c r="N51" s="145"/>
      <c r="V51" s="1115"/>
      <c r="W51" s="1115"/>
      <c r="X51" s="1115"/>
    </row>
    <row r="52" spans="1:24" s="155" customFormat="1" ht="41.25" customHeight="1">
      <c r="A52" s="153"/>
      <c r="B52" s="2480" t="s">
        <v>231</v>
      </c>
      <c r="C52" s="2480"/>
      <c r="D52" s="2480"/>
      <c r="E52" s="2480"/>
      <c r="F52" s="2480"/>
      <c r="G52" s="2480"/>
      <c r="H52" s="2486">
        <v>2210</v>
      </c>
      <c r="I52" s="2487"/>
      <c r="J52" s="157">
        <v>320</v>
      </c>
      <c r="K52" s="159">
        <f>K53</f>
        <v>0</v>
      </c>
      <c r="L52" s="159">
        <f t="shared" ref="L52:M52" si="6">L53</f>
        <v>0</v>
      </c>
      <c r="M52" s="159">
        <f t="shared" si="6"/>
        <v>0</v>
      </c>
      <c r="N52" s="145"/>
      <c r="V52" s="1115"/>
      <c r="W52" s="1115"/>
      <c r="X52" s="1115"/>
    </row>
    <row r="53" spans="1:24" s="155" customFormat="1" ht="41.25" customHeight="1">
      <c r="A53" s="153"/>
      <c r="B53" s="2610" t="s">
        <v>232</v>
      </c>
      <c r="C53" s="2610"/>
      <c r="D53" s="2610"/>
      <c r="E53" s="2610"/>
      <c r="F53" s="2610"/>
      <c r="G53" s="2610"/>
      <c r="H53" s="2488">
        <v>2211</v>
      </c>
      <c r="I53" s="2489"/>
      <c r="J53" s="157">
        <v>321</v>
      </c>
      <c r="K53" s="161">
        <f>'КФО 4'!H78+'КФО 2'!H70</f>
        <v>0</v>
      </c>
      <c r="L53" s="161">
        <f>'КФО 4'!I78+'КФО 2'!I70</f>
        <v>0</v>
      </c>
      <c r="M53" s="161">
        <f>'КФО 4'!J78+'КФО 2'!J70</f>
        <v>0</v>
      </c>
      <c r="N53" s="145"/>
      <c r="V53" s="1115"/>
      <c r="W53" s="1115"/>
      <c r="X53" s="1115"/>
    </row>
    <row r="54" spans="1:24" s="155" customFormat="1" ht="50.1" customHeight="1">
      <c r="A54" s="153"/>
      <c r="B54" s="2480" t="s">
        <v>233</v>
      </c>
      <c r="C54" s="2480"/>
      <c r="D54" s="2480"/>
      <c r="E54" s="2480"/>
      <c r="F54" s="2480"/>
      <c r="G54" s="2480"/>
      <c r="H54" s="2486">
        <v>2230</v>
      </c>
      <c r="I54" s="2487"/>
      <c r="J54" s="157">
        <v>350</v>
      </c>
      <c r="K54" s="181"/>
      <c r="L54" s="181"/>
      <c r="M54" s="181"/>
      <c r="N54" s="145"/>
      <c r="V54" s="1115"/>
      <c r="W54" s="1115"/>
      <c r="X54" s="1115"/>
    </row>
    <row r="55" spans="1:24" s="155" customFormat="1" ht="20.85" customHeight="1">
      <c r="A55" s="153"/>
      <c r="B55" s="2612" t="s">
        <v>438</v>
      </c>
      <c r="C55" s="2613"/>
      <c r="D55" s="2613"/>
      <c r="E55" s="2613"/>
      <c r="F55" s="2613"/>
      <c r="G55" s="2614"/>
      <c r="H55" s="2486">
        <v>2240</v>
      </c>
      <c r="I55" s="2487"/>
      <c r="J55" s="157">
        <v>360</v>
      </c>
      <c r="K55" s="453">
        <f>'КФО 2'!H76+'КФО 5'!H63+'КФО 4'!H84+'расшифровка 6'!H63</f>
        <v>0</v>
      </c>
      <c r="L55" s="453">
        <f>'КФО 2'!I76+'КФО 5'!I63+'КФО 4'!I84+'расшифровка 6'!I63</f>
        <v>0</v>
      </c>
      <c r="M55" s="453">
        <f>'КФО 2'!J76+'КФО 5'!J63+'КФО 4'!J84+'расшифровка 6'!J63</f>
        <v>0</v>
      </c>
      <c r="N55" s="145"/>
      <c r="O55" s="2470" t="s">
        <v>456</v>
      </c>
      <c r="P55" s="2470"/>
      <c r="V55" s="1115"/>
      <c r="W55" s="1115"/>
      <c r="X55" s="1115"/>
    </row>
    <row r="56" spans="1:24" s="155" customFormat="1" ht="20.85" customHeight="1">
      <c r="A56" s="153"/>
      <c r="B56" s="2484" t="s">
        <v>234</v>
      </c>
      <c r="C56" s="2484"/>
      <c r="D56" s="2484"/>
      <c r="E56" s="2484"/>
      <c r="F56" s="2484"/>
      <c r="G56" s="2484"/>
      <c r="H56" s="2687">
        <v>2300</v>
      </c>
      <c r="I56" s="2688"/>
      <c r="J56" s="157">
        <v>850</v>
      </c>
      <c r="K56" s="162">
        <f>K57+K58+K59</f>
        <v>356559</v>
      </c>
      <c r="L56" s="162">
        <f t="shared" ref="L56:M56" si="7">L57+L58+L59</f>
        <v>290273</v>
      </c>
      <c r="M56" s="162">
        <f t="shared" si="7"/>
        <v>290273</v>
      </c>
      <c r="N56" s="145"/>
      <c r="P56" s="274"/>
      <c r="V56" s="1115"/>
      <c r="W56" s="1115"/>
      <c r="X56" s="1115"/>
    </row>
    <row r="57" spans="1:24" s="155" customFormat="1" ht="32.1" customHeight="1">
      <c r="A57" s="153"/>
      <c r="B57" s="2676" t="s">
        <v>518</v>
      </c>
      <c r="C57" s="2676"/>
      <c r="D57" s="2676"/>
      <c r="E57" s="2676"/>
      <c r="F57" s="2676"/>
      <c r="G57" s="2676"/>
      <c r="H57" s="2486">
        <v>2310</v>
      </c>
      <c r="I57" s="2487"/>
      <c r="J57" s="157">
        <v>851</v>
      </c>
      <c r="K57" s="159">
        <f>'КФО 2'!H89+'КФО 4'!H97+'КФО 5'!H76</f>
        <v>356559</v>
      </c>
      <c r="L57" s="159">
        <f>'КФО 2'!I89+'КФО 4'!I97+'КФО 5'!I76</f>
        <v>290273</v>
      </c>
      <c r="M57" s="159">
        <f>'КФО 2'!J89+'КФО 4'!J97+'КФО 5'!J76</f>
        <v>290273</v>
      </c>
      <c r="N57" s="145"/>
      <c r="V57" s="1115"/>
      <c r="W57" s="1115"/>
      <c r="X57" s="1115"/>
    </row>
    <row r="58" spans="1:24" s="155" customFormat="1" ht="39" customHeight="1">
      <c r="A58" s="153"/>
      <c r="B58" s="2483" t="s">
        <v>452</v>
      </c>
      <c r="C58" s="2483"/>
      <c r="D58" s="2483"/>
      <c r="E58" s="2483"/>
      <c r="F58" s="2483"/>
      <c r="G58" s="2483"/>
      <c r="H58" s="2486">
        <v>2320</v>
      </c>
      <c r="I58" s="2487"/>
      <c r="J58" s="157">
        <v>852</v>
      </c>
      <c r="K58" s="159">
        <f>'КФО 2'!H97+'КФО 4'!H105+'КФО 5'!H84</f>
        <v>0</v>
      </c>
      <c r="L58" s="159">
        <f>'КФО 2'!I97+'КФО 4'!I105+'КФО 5'!I84</f>
        <v>0</v>
      </c>
      <c r="M58" s="159">
        <f>'КФО 2'!J97+'КФО 4'!J105+'КФО 5'!J84</f>
        <v>0</v>
      </c>
      <c r="N58" s="145"/>
      <c r="V58" s="1115"/>
      <c r="W58" s="1115"/>
      <c r="X58" s="1115"/>
    </row>
    <row r="59" spans="1:24" s="155" customFormat="1" ht="21">
      <c r="A59" s="153"/>
      <c r="B59" s="2483" t="s">
        <v>235</v>
      </c>
      <c r="C59" s="2483"/>
      <c r="D59" s="2483"/>
      <c r="E59" s="2483"/>
      <c r="F59" s="2483"/>
      <c r="G59" s="2483"/>
      <c r="H59" s="2486">
        <v>2330</v>
      </c>
      <c r="I59" s="2487"/>
      <c r="J59" s="157">
        <v>853</v>
      </c>
      <c r="K59" s="159">
        <f>'КФО 2'!H109+'КФО 4'!H117+'КФО 5'!H91</f>
        <v>0</v>
      </c>
      <c r="L59" s="159">
        <f>'КФО 2'!I109+'КФО 4'!I117+'КФО 5'!I91</f>
        <v>0</v>
      </c>
      <c r="M59" s="159">
        <f>'КФО 2'!J109+'КФО 4'!J117+'КФО 5'!J91</f>
        <v>0</v>
      </c>
      <c r="N59" s="145"/>
      <c r="V59" s="1115"/>
      <c r="W59" s="1115"/>
      <c r="X59" s="1115"/>
    </row>
    <row r="60" spans="1:24" s="155" customFormat="1" ht="21">
      <c r="A60" s="153"/>
      <c r="B60" s="2483" t="s">
        <v>236</v>
      </c>
      <c r="C60" s="2483"/>
      <c r="D60" s="2483"/>
      <c r="E60" s="2483"/>
      <c r="F60" s="2483"/>
      <c r="G60" s="2483"/>
      <c r="H60" s="2486">
        <v>2400</v>
      </c>
      <c r="I60" s="2487"/>
      <c r="J60" s="157" t="s">
        <v>30</v>
      </c>
      <c r="K60" s="159">
        <f>K61+K62+K63+K64+K65</f>
        <v>0</v>
      </c>
      <c r="L60" s="159">
        <f t="shared" ref="L60:M60" si="8">L61+L62+L63+L64+L65</f>
        <v>0</v>
      </c>
      <c r="M60" s="159">
        <f t="shared" si="8"/>
        <v>0</v>
      </c>
      <c r="N60" s="145"/>
      <c r="V60" s="1115"/>
      <c r="W60" s="1115"/>
      <c r="X60" s="1115"/>
    </row>
    <row r="61" spans="1:24" s="155" customFormat="1" ht="21" customHeight="1">
      <c r="A61" s="153"/>
      <c r="B61" s="2483" t="s">
        <v>451</v>
      </c>
      <c r="C61" s="2483"/>
      <c r="D61" s="2483"/>
      <c r="E61" s="2483"/>
      <c r="F61" s="2483"/>
      <c r="G61" s="2483"/>
      <c r="H61" s="2486">
        <v>2410</v>
      </c>
      <c r="I61" s="2487"/>
      <c r="J61" s="157">
        <v>613</v>
      </c>
      <c r="K61" s="181"/>
      <c r="L61" s="181"/>
      <c r="M61" s="181"/>
      <c r="N61" s="145"/>
      <c r="V61" s="1115"/>
      <c r="W61" s="1115"/>
      <c r="X61" s="1115"/>
    </row>
    <row r="62" spans="1:24" s="155" customFormat="1" ht="20.85" customHeight="1">
      <c r="A62" s="153"/>
      <c r="B62" s="2483" t="s">
        <v>440</v>
      </c>
      <c r="C62" s="2483"/>
      <c r="D62" s="2483"/>
      <c r="E62" s="2483"/>
      <c r="F62" s="2483"/>
      <c r="G62" s="2483"/>
      <c r="H62" s="2486">
        <v>2420</v>
      </c>
      <c r="I62" s="2487"/>
      <c r="J62" s="157">
        <v>623</v>
      </c>
      <c r="K62" s="181"/>
      <c r="L62" s="181"/>
      <c r="M62" s="181"/>
      <c r="N62" s="145"/>
      <c r="V62" s="1115"/>
      <c r="W62" s="1115"/>
      <c r="X62" s="1115"/>
    </row>
    <row r="63" spans="1:24" s="155" customFormat="1" ht="38.25" customHeight="1">
      <c r="A63" s="153"/>
      <c r="B63" s="2600" t="s">
        <v>521</v>
      </c>
      <c r="C63" s="2601"/>
      <c r="D63" s="2601"/>
      <c r="E63" s="2601"/>
      <c r="F63" s="2601"/>
      <c r="G63" s="2602"/>
      <c r="H63" s="2486">
        <v>2430</v>
      </c>
      <c r="I63" s="2487"/>
      <c r="J63" s="157">
        <v>634</v>
      </c>
      <c r="K63" s="181"/>
      <c r="L63" s="181"/>
      <c r="M63" s="181"/>
      <c r="N63" s="145"/>
      <c r="V63" s="1115"/>
      <c r="W63" s="1115"/>
      <c r="X63" s="1115"/>
    </row>
    <row r="64" spans="1:24" s="155" customFormat="1" ht="21">
      <c r="A64" s="153"/>
      <c r="B64" s="2600" t="s">
        <v>441</v>
      </c>
      <c r="C64" s="2601"/>
      <c r="D64" s="2601"/>
      <c r="E64" s="2601"/>
      <c r="F64" s="2601"/>
      <c r="G64" s="2602"/>
      <c r="H64" s="2486">
        <v>2440</v>
      </c>
      <c r="I64" s="2487"/>
      <c r="J64" s="157">
        <v>810</v>
      </c>
      <c r="K64" s="181"/>
      <c r="L64" s="181"/>
      <c r="M64" s="181"/>
      <c r="N64" s="145"/>
      <c r="P64" s="576"/>
      <c r="Q64" s="576"/>
      <c r="V64" s="1115"/>
      <c r="W64" s="1115"/>
      <c r="X64" s="1115"/>
    </row>
    <row r="65" spans="1:24" s="155" customFormat="1" ht="20.85" customHeight="1">
      <c r="A65" s="153"/>
      <c r="B65" s="2600" t="s">
        <v>237</v>
      </c>
      <c r="C65" s="2601"/>
      <c r="D65" s="2601"/>
      <c r="E65" s="2601"/>
      <c r="F65" s="2601"/>
      <c r="G65" s="2602"/>
      <c r="H65" s="2486">
        <v>2450</v>
      </c>
      <c r="I65" s="2487"/>
      <c r="J65" s="157">
        <v>862</v>
      </c>
      <c r="K65" s="181"/>
      <c r="L65" s="181"/>
      <c r="M65" s="181"/>
      <c r="N65" s="145"/>
      <c r="P65" s="2467" t="s">
        <v>804</v>
      </c>
      <c r="Q65" s="2467"/>
      <c r="R65" s="2467"/>
      <c r="V65" s="1115"/>
      <c r="W65" s="1115"/>
      <c r="X65" s="1115"/>
    </row>
    <row r="66" spans="1:24" s="155" customFormat="1" ht="39" customHeight="1">
      <c r="A66" s="153"/>
      <c r="B66" s="2483" t="s">
        <v>238</v>
      </c>
      <c r="C66" s="2483"/>
      <c r="D66" s="2483"/>
      <c r="E66" s="2483"/>
      <c r="F66" s="2483"/>
      <c r="G66" s="2483"/>
      <c r="H66" s="2486">
        <v>2520</v>
      </c>
      <c r="I66" s="2487"/>
      <c r="J66" s="157">
        <v>831</v>
      </c>
      <c r="K66" s="159">
        <f>'КФО 2'!H82+'КФО 4'!H90+'КФО 5'!H69</f>
        <v>0</v>
      </c>
      <c r="L66" s="159">
        <f>'КФО 2'!I82+'КФО 4'!I90+'КФО 5'!I69</f>
        <v>0</v>
      </c>
      <c r="M66" s="159">
        <f>'КФО 2'!J82+'КФО 4'!J90+'КФО 5'!J69</f>
        <v>0</v>
      </c>
      <c r="N66" s="145"/>
      <c r="P66" s="273">
        <f>P42</f>
        <v>2024</v>
      </c>
      <c r="Q66" s="273">
        <f t="shared" ref="Q66:R66" si="9">Q42</f>
        <v>2025</v>
      </c>
      <c r="R66" s="273">
        <f t="shared" si="9"/>
        <v>2026</v>
      </c>
      <c r="V66" s="1115"/>
      <c r="W66" s="1115"/>
      <c r="X66" s="1115"/>
    </row>
    <row r="67" spans="1:24" s="155" customFormat="1" ht="34.65" customHeight="1">
      <c r="A67" s="153"/>
      <c r="B67" s="2604" t="s">
        <v>239</v>
      </c>
      <c r="C67" s="2604"/>
      <c r="D67" s="2604"/>
      <c r="E67" s="2604"/>
      <c r="F67" s="2604"/>
      <c r="G67" s="2604"/>
      <c r="H67" s="2490">
        <v>2600</v>
      </c>
      <c r="I67" s="2491"/>
      <c r="J67" s="156" t="s">
        <v>30</v>
      </c>
      <c r="K67" s="162">
        <f>K68+K69+K70+K71+K72</f>
        <v>17972110.740000002</v>
      </c>
      <c r="L67" s="162">
        <f t="shared" ref="L67:M67" si="10">L68+L69+L70+L71+L72</f>
        <v>14018819</v>
      </c>
      <c r="M67" s="162">
        <f t="shared" si="10"/>
        <v>16701919</v>
      </c>
      <c r="N67" s="145"/>
      <c r="P67" s="523">
        <f>K67-K86</f>
        <v>0</v>
      </c>
      <c r="Q67" s="523">
        <f>L67-L86</f>
        <v>0</v>
      </c>
      <c r="R67" s="523">
        <f t="shared" ref="R67" si="11">M67-M86</f>
        <v>0</v>
      </c>
      <c r="S67" s="2465" t="s">
        <v>517</v>
      </c>
      <c r="T67" s="2466"/>
      <c r="U67" s="2466"/>
      <c r="V67" s="1115"/>
      <c r="W67" s="1115"/>
      <c r="X67" s="1115"/>
    </row>
    <row r="68" spans="1:24" s="155" customFormat="1" ht="21" hidden="1">
      <c r="A68" s="153"/>
      <c r="B68" s="2603" t="s">
        <v>240</v>
      </c>
      <c r="C68" s="2603"/>
      <c r="D68" s="2603"/>
      <c r="E68" s="2603"/>
      <c r="F68" s="2603"/>
      <c r="G68" s="2603"/>
      <c r="H68" s="414">
        <v>2620</v>
      </c>
      <c r="I68" s="414"/>
      <c r="J68" s="414">
        <v>242</v>
      </c>
      <c r="K68" s="415"/>
      <c r="L68" s="569"/>
      <c r="M68" s="569"/>
      <c r="N68" s="416" t="s">
        <v>439</v>
      </c>
      <c r="P68" s="443"/>
      <c r="Q68" s="443"/>
      <c r="R68" s="443"/>
      <c r="V68" s="1115"/>
      <c r="W68" s="1115"/>
      <c r="X68" s="1115"/>
    </row>
    <row r="69" spans="1:24" s="155" customFormat="1" ht="21">
      <c r="A69" s="153"/>
      <c r="B69" s="2482" t="s">
        <v>241</v>
      </c>
      <c r="C69" s="2482"/>
      <c r="D69" s="2482"/>
      <c r="E69" s="2482"/>
      <c r="F69" s="2482"/>
      <c r="G69" s="2482"/>
      <c r="H69" s="2596">
        <v>2630</v>
      </c>
      <c r="I69" s="2597"/>
      <c r="J69" s="572">
        <v>243</v>
      </c>
      <c r="K69" s="573">
        <f>'КФО 2'!H127+'КФО 4'!H135+'КФО 5'!H124</f>
        <v>0</v>
      </c>
      <c r="L69" s="571">
        <f>'КФО 2'!I127+'КФО 4'!I135+'КФО 5'!I124</f>
        <v>0</v>
      </c>
      <c r="M69" s="571">
        <f>'КФО 2'!J127+'КФО 4'!J135+'КФО 5'!J124</f>
        <v>0</v>
      </c>
      <c r="N69" s="145"/>
      <c r="P69" s="444">
        <f>K69-ПРОВЕРКА!H24</f>
        <v>0</v>
      </c>
      <c r="Q69" s="444">
        <f>L69-ПРОВЕРКА!I24</f>
        <v>0</v>
      </c>
      <c r="R69" s="444">
        <f>M69-ПРОВЕРКА!J24</f>
        <v>0</v>
      </c>
      <c r="V69" s="1115"/>
      <c r="W69" s="1115"/>
      <c r="X69" s="1115"/>
    </row>
    <row r="70" spans="1:24" s="155" customFormat="1" ht="20.85" customHeight="1">
      <c r="A70" s="153"/>
      <c r="B70" s="2481" t="s">
        <v>527</v>
      </c>
      <c r="C70" s="2481"/>
      <c r="D70" s="2481"/>
      <c r="E70" s="2481"/>
      <c r="F70" s="2481"/>
      <c r="G70" s="2481"/>
      <c r="H70" s="2598">
        <v>2640</v>
      </c>
      <c r="I70" s="2599"/>
      <c r="J70" s="156">
        <v>244</v>
      </c>
      <c r="K70" s="163">
        <f>'КФО 2'!H949+'КФО 4'!H1146+'КФО 5'!H484</f>
        <v>15544244.74</v>
      </c>
      <c r="L70" s="163">
        <f>'КФО 2'!I949+'КФО 4'!I1146+'КФО 5'!I484</f>
        <v>12306833</v>
      </c>
      <c r="M70" s="163">
        <f>'КФО 2'!J949+'КФО 4'!J1146+'КФО 5'!J484</f>
        <v>14989933</v>
      </c>
      <c r="N70" s="145"/>
      <c r="P70" s="444">
        <f>K70-ПРОВЕРКА!H23</f>
        <v>0</v>
      </c>
      <c r="Q70" s="444">
        <f>L70-ПРОВЕРКА!I23</f>
        <v>0</v>
      </c>
      <c r="R70" s="444">
        <f>M70-ПРОВЕРКА!J23</f>
        <v>0</v>
      </c>
      <c r="V70" s="1115"/>
      <c r="W70" s="1115"/>
      <c r="X70" s="1115"/>
    </row>
    <row r="71" spans="1:24" s="155" customFormat="1" ht="20.85" customHeight="1">
      <c r="A71" s="153"/>
      <c r="B71" s="2482" t="s">
        <v>499</v>
      </c>
      <c r="C71" s="2482"/>
      <c r="D71" s="2482"/>
      <c r="E71" s="2482"/>
      <c r="F71" s="2482"/>
      <c r="G71" s="2482"/>
      <c r="H71" s="2596">
        <v>2660</v>
      </c>
      <c r="I71" s="2597"/>
      <c r="J71" s="572">
        <v>247</v>
      </c>
      <c r="K71" s="573">
        <f>'КФО 2'!H154+'КФО 4'!H147</f>
        <v>2427866</v>
      </c>
      <c r="L71" s="573">
        <f>'КФО 2'!I154+'КФО 4'!I147</f>
        <v>1711986</v>
      </c>
      <c r="M71" s="573">
        <f>'КФО 2'!J154+'КФО 4'!J147</f>
        <v>1711986</v>
      </c>
      <c r="N71" s="145"/>
      <c r="P71" s="444">
        <f>K71-ПРОВЕРКА!H25</f>
        <v>0</v>
      </c>
      <c r="Q71" s="444">
        <f>L71-ПРОВЕРКА!I25</f>
        <v>0</v>
      </c>
      <c r="R71" s="444">
        <f>M71-ПРОВЕРКА!J25</f>
        <v>0</v>
      </c>
      <c r="V71" s="1115"/>
      <c r="W71" s="1115"/>
      <c r="X71" s="1115"/>
    </row>
    <row r="72" spans="1:24" s="155" customFormat="1" ht="20.85" customHeight="1">
      <c r="A72" s="153"/>
      <c r="B72" s="2483" t="s">
        <v>242</v>
      </c>
      <c r="C72" s="2483"/>
      <c r="D72" s="2483"/>
      <c r="E72" s="2483"/>
      <c r="F72" s="2483"/>
      <c r="G72" s="2483"/>
      <c r="H72" s="2486">
        <v>2700</v>
      </c>
      <c r="I72" s="2487"/>
      <c r="J72" s="157">
        <v>400</v>
      </c>
      <c r="K72" s="159">
        <f>'КФО 2'!H142+'КФО 4'!H162+'КФО 5'!H139</f>
        <v>0</v>
      </c>
      <c r="L72" s="159">
        <f>'КФО 2'!I142+'КФО 4'!I162+'КФО 5'!I139</f>
        <v>0</v>
      </c>
      <c r="M72" s="159">
        <f>'КФО 2'!J142+'КФО 4'!J162+'КФО 5'!J139</f>
        <v>0</v>
      </c>
      <c r="N72" s="145"/>
      <c r="P72" s="444"/>
      <c r="Q72" s="444"/>
      <c r="R72" s="444"/>
      <c r="V72" s="1115"/>
      <c r="W72" s="1115"/>
      <c r="X72" s="1115"/>
    </row>
    <row r="73" spans="1:24" s="155" customFormat="1" ht="20.25" customHeight="1">
      <c r="A73" s="153"/>
      <c r="B73" s="2485" t="s">
        <v>528</v>
      </c>
      <c r="C73" s="2485"/>
      <c r="D73" s="2485"/>
      <c r="E73" s="2485"/>
      <c r="F73" s="2485"/>
      <c r="G73" s="2485"/>
      <c r="H73" s="2488">
        <v>2710</v>
      </c>
      <c r="I73" s="2489"/>
      <c r="J73" s="157">
        <v>406</v>
      </c>
      <c r="K73" s="182"/>
      <c r="L73" s="182"/>
      <c r="M73" s="182"/>
      <c r="N73" s="145"/>
      <c r="O73" s="566"/>
      <c r="P73" s="567"/>
      <c r="Q73" s="568"/>
      <c r="R73" s="562"/>
      <c r="V73" s="1115"/>
      <c r="W73" s="1115"/>
      <c r="X73" s="1115"/>
    </row>
    <row r="74" spans="1:24" s="155" customFormat="1" ht="20.85" customHeight="1">
      <c r="A74" s="153"/>
      <c r="B74" s="2485" t="s">
        <v>529</v>
      </c>
      <c r="C74" s="2485"/>
      <c r="D74" s="2485"/>
      <c r="E74" s="2485"/>
      <c r="F74" s="2485"/>
      <c r="G74" s="2485"/>
      <c r="H74" s="2488">
        <v>2720</v>
      </c>
      <c r="I74" s="2489"/>
      <c r="J74" s="157">
        <v>407</v>
      </c>
      <c r="K74" s="182">
        <f>'КФО 4'!H162+'КФО 5'!H139+'КФО 2'!H142</f>
        <v>0</v>
      </c>
      <c r="L74" s="182">
        <f>'КФО 4'!I162+'КФО 5'!I139+'КФО 2'!I142</f>
        <v>0</v>
      </c>
      <c r="M74" s="182">
        <f>'КФО 4'!J162+'КФО 5'!J139+'КФО 2'!J142</f>
        <v>0</v>
      </c>
      <c r="N74" s="145"/>
      <c r="V74" s="1115"/>
      <c r="W74" s="1115"/>
      <c r="X74" s="1115"/>
    </row>
    <row r="75" spans="1:24" s="155" customFormat="1" ht="21">
      <c r="A75" s="153"/>
      <c r="B75" s="2484" t="s">
        <v>243</v>
      </c>
      <c r="C75" s="2484"/>
      <c r="D75" s="2484"/>
      <c r="E75" s="2484"/>
      <c r="F75" s="2484"/>
      <c r="G75" s="2484"/>
      <c r="H75" s="2490">
        <v>3000</v>
      </c>
      <c r="I75" s="2491"/>
      <c r="J75" s="156">
        <v>100</v>
      </c>
      <c r="K75" s="162">
        <f>K76+K77+K78</f>
        <v>0</v>
      </c>
      <c r="L75" s="162">
        <f t="shared" ref="L75:M75" si="12">L76+L77+L78</f>
        <v>0</v>
      </c>
      <c r="M75" s="162">
        <f t="shared" si="12"/>
        <v>0</v>
      </c>
      <c r="N75" s="145"/>
      <c r="V75" s="1115"/>
      <c r="W75" s="1115"/>
      <c r="X75" s="1115"/>
    </row>
    <row r="76" spans="1:24" s="155" customFormat="1" ht="20.85" customHeight="1">
      <c r="A76" s="153"/>
      <c r="B76" s="2483" t="s">
        <v>510</v>
      </c>
      <c r="C76" s="2483"/>
      <c r="D76" s="2483"/>
      <c r="E76" s="2483"/>
      <c r="F76" s="2483"/>
      <c r="G76" s="2483"/>
      <c r="H76" s="2486">
        <v>3010</v>
      </c>
      <c r="I76" s="2487"/>
      <c r="J76" s="157"/>
      <c r="K76" s="181"/>
      <c r="L76" s="181"/>
      <c r="M76" s="181"/>
      <c r="N76" s="145"/>
      <c r="V76" s="1115"/>
      <c r="W76" s="1115"/>
      <c r="X76" s="1115"/>
    </row>
    <row r="77" spans="1:24" s="155" customFormat="1" ht="20.85" customHeight="1">
      <c r="A77" s="153"/>
      <c r="B77" s="2483" t="s">
        <v>244</v>
      </c>
      <c r="C77" s="2483"/>
      <c r="D77" s="2483"/>
      <c r="E77" s="2483"/>
      <c r="F77" s="2483"/>
      <c r="G77" s="2483"/>
      <c r="H77" s="2486">
        <v>3020</v>
      </c>
      <c r="I77" s="2487"/>
      <c r="J77" s="157"/>
      <c r="K77" s="181"/>
      <c r="L77" s="181"/>
      <c r="M77" s="181"/>
      <c r="N77" s="145"/>
      <c r="V77" s="1115"/>
      <c r="W77" s="1115"/>
      <c r="X77" s="1115"/>
    </row>
    <row r="78" spans="1:24" s="155" customFormat="1" ht="20.85" customHeight="1">
      <c r="A78" s="153"/>
      <c r="B78" s="2483" t="s">
        <v>245</v>
      </c>
      <c r="C78" s="2483"/>
      <c r="D78" s="2483"/>
      <c r="E78" s="2483"/>
      <c r="F78" s="2483"/>
      <c r="G78" s="2483"/>
      <c r="H78" s="2486">
        <v>3030</v>
      </c>
      <c r="I78" s="2487"/>
      <c r="J78" s="157"/>
      <c r="K78" s="181"/>
      <c r="L78" s="181"/>
      <c r="M78" s="181"/>
      <c r="N78" s="145"/>
      <c r="V78" s="1115"/>
      <c r="W78" s="1115"/>
      <c r="X78" s="1115"/>
    </row>
    <row r="79" spans="1:24" s="155" customFormat="1" ht="21">
      <c r="A79" s="153"/>
      <c r="B79" s="2498" t="s">
        <v>246</v>
      </c>
      <c r="C79" s="2498"/>
      <c r="D79" s="2498"/>
      <c r="E79" s="2498"/>
      <c r="F79" s="2498"/>
      <c r="G79" s="2498"/>
      <c r="H79" s="2500">
        <v>4000</v>
      </c>
      <c r="I79" s="2501"/>
      <c r="J79" s="157" t="s">
        <v>30</v>
      </c>
      <c r="K79" s="183"/>
      <c r="L79" s="183"/>
      <c r="M79" s="183"/>
      <c r="N79" s="145"/>
      <c r="V79" s="1115"/>
      <c r="W79" s="1115"/>
      <c r="X79" s="1115"/>
    </row>
    <row r="80" spans="1:24" s="155" customFormat="1" ht="20.85" customHeight="1">
      <c r="A80" s="153"/>
      <c r="B80" s="2483" t="s">
        <v>457</v>
      </c>
      <c r="C80" s="2483"/>
      <c r="D80" s="2483"/>
      <c r="E80" s="2483"/>
      <c r="F80" s="2483"/>
      <c r="G80" s="2483"/>
      <c r="H80" s="2486">
        <v>4010</v>
      </c>
      <c r="I80" s="2487"/>
      <c r="J80" s="157">
        <v>610</v>
      </c>
      <c r="K80" s="181"/>
      <c r="L80" s="181"/>
      <c r="M80" s="181"/>
      <c r="N80" s="145"/>
      <c r="V80" s="1115"/>
      <c r="W80" s="1115"/>
      <c r="X80" s="1115"/>
    </row>
    <row r="81" spans="1:24" s="150" customFormat="1" ht="14.4" hidden="1" customHeight="1">
      <c r="A81" s="153"/>
      <c r="B81" s="2499"/>
      <c r="C81" s="2499"/>
      <c r="D81" s="2499"/>
      <c r="E81" s="2499"/>
      <c r="F81" s="2499"/>
      <c r="G81" s="2499"/>
      <c r="H81" s="164"/>
      <c r="I81" s="412"/>
      <c r="J81" s="164"/>
      <c r="K81" s="165"/>
      <c r="L81" s="165"/>
      <c r="M81" s="165"/>
      <c r="N81" s="166"/>
      <c r="V81" s="1114"/>
      <c r="W81" s="1114"/>
      <c r="X81" s="1114"/>
    </row>
    <row r="82" spans="1:24" s="150" customFormat="1" ht="21">
      <c r="A82" s="153"/>
      <c r="B82" s="167"/>
      <c r="C82" s="2471" t="s">
        <v>371</v>
      </c>
      <c r="D82" s="2471"/>
      <c r="E82" s="2471"/>
      <c r="F82" s="2471"/>
      <c r="G82" s="2471"/>
      <c r="H82" s="2471"/>
      <c r="I82" s="2471"/>
      <c r="J82" s="2471"/>
      <c r="K82" s="2471"/>
      <c r="L82" s="2471"/>
      <c r="M82" s="2471"/>
      <c r="N82" s="167"/>
      <c r="V82" s="1114"/>
      <c r="W82" s="1114"/>
      <c r="X82" s="1114"/>
    </row>
    <row r="83" spans="1:24" s="150" customFormat="1" ht="19.8" customHeight="1">
      <c r="A83" s="153"/>
      <c r="B83" s="2492" t="s">
        <v>106</v>
      </c>
      <c r="C83" s="2492" t="s">
        <v>113</v>
      </c>
      <c r="D83" s="2492"/>
      <c r="E83" s="2492"/>
      <c r="F83" s="2492"/>
      <c r="G83" s="2492"/>
      <c r="H83" s="2493" t="s">
        <v>209</v>
      </c>
      <c r="I83" s="2529" t="s">
        <v>247</v>
      </c>
      <c r="J83" s="2495" t="s">
        <v>210</v>
      </c>
      <c r="K83" s="2497" t="s">
        <v>211</v>
      </c>
      <c r="L83" s="2497"/>
      <c r="M83" s="2497"/>
      <c r="N83" s="2497"/>
      <c r="V83" s="1114"/>
      <c r="W83" s="1114"/>
      <c r="X83" s="1114"/>
    </row>
    <row r="84" spans="1:24" s="150" customFormat="1" ht="44.25" customHeight="1">
      <c r="A84" s="153"/>
      <c r="B84" s="2492"/>
      <c r="C84" s="2492"/>
      <c r="D84" s="2492"/>
      <c r="E84" s="2492"/>
      <c r="F84" s="2492"/>
      <c r="G84" s="2492"/>
      <c r="H84" s="2494"/>
      <c r="I84" s="2529"/>
      <c r="J84" s="2496"/>
      <c r="K84" s="168" t="str">
        <f>K19</f>
        <v>на 2024 г. (текущий финансовый год)</v>
      </c>
      <c r="L84" s="405" t="str">
        <f t="shared" ref="L84:M84" si="13">L19</f>
        <v>на 2025 г. (первый год планового периода)</v>
      </c>
      <c r="M84" s="405" t="str">
        <f t="shared" si="13"/>
        <v>на 2026 г. (второй год планового периода)</v>
      </c>
      <c r="N84" s="168" t="s">
        <v>248</v>
      </c>
      <c r="P84" s="2468" t="s">
        <v>803</v>
      </c>
      <c r="Q84" s="2469"/>
      <c r="R84" s="2469"/>
      <c r="V84" s="1114"/>
      <c r="W84" s="1114"/>
      <c r="X84" s="1114"/>
    </row>
    <row r="85" spans="1:24" s="150" customFormat="1" ht="16.649999999999999" customHeight="1">
      <c r="A85" s="153"/>
      <c r="B85" s="169">
        <v>1</v>
      </c>
      <c r="C85" s="2530">
        <v>2</v>
      </c>
      <c r="D85" s="2530"/>
      <c r="E85" s="2530"/>
      <c r="F85" s="2530"/>
      <c r="G85" s="2530"/>
      <c r="H85" s="169">
        <v>3</v>
      </c>
      <c r="I85" s="169">
        <v>4</v>
      </c>
      <c r="J85" s="418" t="s">
        <v>446</v>
      </c>
      <c r="K85" s="169">
        <v>5</v>
      </c>
      <c r="L85" s="169">
        <v>6</v>
      </c>
      <c r="M85" s="169">
        <v>7</v>
      </c>
      <c r="N85" s="169">
        <v>8</v>
      </c>
      <c r="P85" s="390">
        <f>P42</f>
        <v>2024</v>
      </c>
      <c r="Q85" s="390">
        <f t="shared" ref="Q85:R85" si="14">Q42</f>
        <v>2025</v>
      </c>
      <c r="R85" s="390">
        <f t="shared" si="14"/>
        <v>2026</v>
      </c>
      <c r="V85" s="1114"/>
      <c r="W85" s="1114"/>
      <c r="X85" s="1114"/>
    </row>
    <row r="86" spans="1:24" s="150" customFormat="1" ht="23.7" customHeight="1" thickBot="1">
      <c r="A86" s="153"/>
      <c r="B86" s="170">
        <v>1</v>
      </c>
      <c r="C86" s="2531" t="s">
        <v>249</v>
      </c>
      <c r="D86" s="2532"/>
      <c r="E86" s="2532"/>
      <c r="F86" s="2532"/>
      <c r="G86" s="2533"/>
      <c r="H86" s="171">
        <v>26000</v>
      </c>
      <c r="I86" s="171" t="s">
        <v>30</v>
      </c>
      <c r="J86" s="171" t="s">
        <v>30</v>
      </c>
      <c r="K86" s="172">
        <f>K87+K88+K89+K107</f>
        <v>17972110.740000002</v>
      </c>
      <c r="L86" s="172">
        <f t="shared" ref="L86:N86" si="15">L87+L88+L89+L107</f>
        <v>14018819</v>
      </c>
      <c r="M86" s="172">
        <f t="shared" si="15"/>
        <v>16701919</v>
      </c>
      <c r="N86" s="172">
        <f t="shared" si="15"/>
        <v>0</v>
      </c>
      <c r="P86" s="1276">
        <f>K86-'ПЕЧАТЬ СВОД'!D47</f>
        <v>0</v>
      </c>
      <c r="Q86" s="1276">
        <f>L86-ПРОВЕРКА!I27</f>
        <v>0</v>
      </c>
      <c r="R86" s="430">
        <f>M86-ПРОВЕРКА!J27</f>
        <v>0</v>
      </c>
      <c r="V86" s="1114"/>
      <c r="W86" s="1114"/>
      <c r="X86" s="1114"/>
    </row>
    <row r="87" spans="1:24" s="150" customFormat="1" ht="110.25" customHeight="1" thickBot="1">
      <c r="A87" s="153"/>
      <c r="B87" s="169" t="s">
        <v>250</v>
      </c>
      <c r="C87" s="2534" t="s">
        <v>461</v>
      </c>
      <c r="D87" s="2535"/>
      <c r="E87" s="2535"/>
      <c r="F87" s="2535"/>
      <c r="G87" s="2536"/>
      <c r="H87" s="173">
        <v>26100</v>
      </c>
      <c r="I87" s="174" t="s">
        <v>30</v>
      </c>
      <c r="J87" s="174"/>
      <c r="K87" s="184"/>
      <c r="L87" s="184"/>
      <c r="M87" s="184"/>
      <c r="N87" s="185"/>
      <c r="P87" s="2453" t="s">
        <v>961</v>
      </c>
      <c r="Q87" s="2454"/>
      <c r="R87" s="391"/>
      <c r="V87" s="1114"/>
      <c r="W87" s="1114"/>
      <c r="X87" s="1114"/>
    </row>
    <row r="88" spans="1:24" s="150" customFormat="1" ht="42.6" customHeight="1">
      <c r="A88" s="153"/>
      <c r="B88" s="169" t="s">
        <v>251</v>
      </c>
      <c r="C88" s="2534" t="s">
        <v>252</v>
      </c>
      <c r="D88" s="2535"/>
      <c r="E88" s="2535"/>
      <c r="F88" s="2535"/>
      <c r="G88" s="2536"/>
      <c r="H88" s="173">
        <v>26200</v>
      </c>
      <c r="I88" s="174" t="s">
        <v>30</v>
      </c>
      <c r="J88" s="174"/>
      <c r="K88" s="184"/>
      <c r="L88" s="184"/>
      <c r="M88" s="184"/>
      <c r="N88" s="185"/>
      <c r="P88" s="2455" t="s">
        <v>873</v>
      </c>
      <c r="Q88" s="2456"/>
      <c r="R88" s="2459" t="s">
        <v>815</v>
      </c>
      <c r="S88" s="2460"/>
      <c r="T88" s="2461"/>
      <c r="V88" s="1114"/>
      <c r="W88" s="1114"/>
      <c r="X88" s="1114"/>
    </row>
    <row r="89" spans="1:24" s="150" customFormat="1" ht="45.6" customHeight="1" thickBot="1">
      <c r="A89" s="153"/>
      <c r="B89" s="502" t="s">
        <v>253</v>
      </c>
      <c r="C89" s="2537" t="s">
        <v>813</v>
      </c>
      <c r="D89" s="2538"/>
      <c r="E89" s="2538"/>
      <c r="F89" s="2538"/>
      <c r="G89" s="2539"/>
      <c r="H89" s="467">
        <v>26300</v>
      </c>
      <c r="I89" s="467" t="s">
        <v>30</v>
      </c>
      <c r="J89" s="575"/>
      <c r="K89" s="626">
        <f>K90+K106</f>
        <v>2673613</v>
      </c>
      <c r="L89" s="175"/>
      <c r="M89" s="175"/>
      <c r="N89" s="445"/>
      <c r="O89" s="470"/>
      <c r="P89" s="2457"/>
      <c r="Q89" s="2458"/>
      <c r="R89" s="1545">
        <f>P42</f>
        <v>2024</v>
      </c>
      <c r="S89" s="1487">
        <f t="shared" ref="S89:T89" si="16">Q42</f>
        <v>2025</v>
      </c>
      <c r="T89" s="1546">
        <f t="shared" si="16"/>
        <v>2026</v>
      </c>
      <c r="V89" s="1114"/>
      <c r="W89" s="1114"/>
      <c r="X89" s="1114"/>
    </row>
    <row r="90" spans="1:24" s="150" customFormat="1" ht="23.1" customHeight="1">
      <c r="A90" s="153"/>
      <c r="B90" s="481" t="s">
        <v>442</v>
      </c>
      <c r="C90" s="2526" t="s">
        <v>443</v>
      </c>
      <c r="D90" s="2527"/>
      <c r="E90" s="2527"/>
      <c r="F90" s="2527"/>
      <c r="G90" s="2528"/>
      <c r="H90" s="486">
        <v>26310</v>
      </c>
      <c r="I90" s="486" t="s">
        <v>30</v>
      </c>
      <c r="J90" s="486" t="s">
        <v>30</v>
      </c>
      <c r="K90" s="1119">
        <f>Q90</f>
        <v>2673613</v>
      </c>
      <c r="L90" s="1119"/>
      <c r="M90" s="1119"/>
      <c r="N90" s="1120"/>
      <c r="O90" s="635" t="s">
        <v>807</v>
      </c>
      <c r="P90" s="1277" t="s">
        <v>962</v>
      </c>
      <c r="Q90" s="1278">
        <f>Q109+Q112+Q150</f>
        <v>2673613</v>
      </c>
      <c r="R90" s="1165">
        <f t="shared" ref="R90:T90" si="17">R109+R112+R150</f>
        <v>17972110.740000002</v>
      </c>
      <c r="S90" s="1162">
        <f t="shared" si="17"/>
        <v>14018819</v>
      </c>
      <c r="T90" s="1166">
        <f t="shared" si="17"/>
        <v>16701919</v>
      </c>
      <c r="V90" s="1114"/>
      <c r="W90" s="1114"/>
      <c r="X90" s="1114"/>
    </row>
    <row r="91" spans="1:24" s="150" customFormat="1" ht="21" hidden="1" customHeight="1">
      <c r="A91" s="153"/>
      <c r="B91" s="498"/>
      <c r="C91" s="2502" t="s">
        <v>444</v>
      </c>
      <c r="D91" s="2503"/>
      <c r="E91" s="2503"/>
      <c r="F91" s="2503"/>
      <c r="G91" s="2504"/>
      <c r="H91" s="482" t="s">
        <v>445</v>
      </c>
      <c r="I91" s="483" t="s">
        <v>30</v>
      </c>
      <c r="J91" s="500"/>
      <c r="K91" s="1121"/>
      <c r="L91" s="175"/>
      <c r="M91" s="175"/>
      <c r="N91" s="445"/>
      <c r="P91" s="1167"/>
      <c r="Q91" s="1168"/>
      <c r="R91" s="1143"/>
      <c r="S91" s="1129"/>
      <c r="T91" s="1144"/>
      <c r="V91" s="1114"/>
      <c r="W91" s="1114"/>
      <c r="X91" s="1114"/>
    </row>
    <row r="92" spans="1:24" s="150" customFormat="1" ht="21" hidden="1" customHeight="1">
      <c r="A92" s="153"/>
      <c r="B92" s="499"/>
      <c r="C92" s="2472"/>
      <c r="D92" s="2473"/>
      <c r="E92" s="2473"/>
      <c r="F92" s="2473"/>
      <c r="G92" s="2474"/>
      <c r="H92" s="482" t="s">
        <v>464</v>
      </c>
      <c r="I92" s="483" t="s">
        <v>30</v>
      </c>
      <c r="J92" s="577"/>
      <c r="K92" s="1121"/>
      <c r="L92" s="175"/>
      <c r="M92" s="175"/>
      <c r="N92" s="445"/>
      <c r="P92" s="1167"/>
      <c r="Q92" s="1168"/>
      <c r="R92" s="1143"/>
      <c r="S92" s="1129"/>
      <c r="T92" s="1144"/>
      <c r="V92" s="1114"/>
      <c r="W92" s="1114"/>
      <c r="X92" s="1114"/>
    </row>
    <row r="93" spans="1:24" s="150" customFormat="1" ht="21" hidden="1" customHeight="1">
      <c r="A93" s="153"/>
      <c r="B93" s="499"/>
      <c r="C93" s="2472"/>
      <c r="D93" s="2473"/>
      <c r="E93" s="2473"/>
      <c r="F93" s="2473"/>
      <c r="G93" s="2474"/>
      <c r="H93" s="482" t="s">
        <v>465</v>
      </c>
      <c r="I93" s="483" t="s">
        <v>30</v>
      </c>
      <c r="J93" s="500"/>
      <c r="K93" s="1121"/>
      <c r="L93" s="175"/>
      <c r="M93" s="175"/>
      <c r="N93" s="445"/>
      <c r="P93" s="1167"/>
      <c r="Q93" s="1168"/>
      <c r="R93" s="1143"/>
      <c r="S93" s="1129"/>
      <c r="T93" s="1144"/>
      <c r="V93" s="1114"/>
      <c r="W93" s="1114"/>
      <c r="X93" s="1114"/>
    </row>
    <row r="94" spans="1:24" s="150" customFormat="1" ht="21" hidden="1" customHeight="1">
      <c r="A94" s="153"/>
      <c r="B94" s="499"/>
      <c r="C94" s="2472"/>
      <c r="D94" s="2473"/>
      <c r="E94" s="2473"/>
      <c r="F94" s="2473"/>
      <c r="G94" s="2474"/>
      <c r="H94" s="482" t="s">
        <v>466</v>
      </c>
      <c r="I94" s="483" t="s">
        <v>30</v>
      </c>
      <c r="J94" s="500"/>
      <c r="K94" s="1121"/>
      <c r="L94" s="175"/>
      <c r="M94" s="175"/>
      <c r="N94" s="445"/>
      <c r="P94" s="1167"/>
      <c r="Q94" s="1168"/>
      <c r="R94" s="1143"/>
      <c r="S94" s="1129"/>
      <c r="T94" s="1144"/>
      <c r="V94" s="1114"/>
      <c r="W94" s="1114"/>
      <c r="X94" s="1114"/>
    </row>
    <row r="95" spans="1:24" s="150" customFormat="1" ht="21" hidden="1" customHeight="1">
      <c r="A95" s="153"/>
      <c r="B95" s="499"/>
      <c r="C95" s="2472"/>
      <c r="D95" s="2473"/>
      <c r="E95" s="2473"/>
      <c r="F95" s="2473"/>
      <c r="G95" s="2474"/>
      <c r="H95" s="482" t="s">
        <v>467</v>
      </c>
      <c r="I95" s="483" t="s">
        <v>30</v>
      </c>
      <c r="J95" s="500"/>
      <c r="K95" s="1121"/>
      <c r="L95" s="175"/>
      <c r="M95" s="175"/>
      <c r="N95" s="445"/>
      <c r="P95" s="1167"/>
      <c r="Q95" s="1168"/>
      <c r="R95" s="1143"/>
      <c r="S95" s="1129"/>
      <c r="T95" s="1144"/>
      <c r="V95" s="1114"/>
      <c r="W95" s="1114"/>
      <c r="X95" s="1114"/>
    </row>
    <row r="96" spans="1:24" s="150" customFormat="1" ht="21" hidden="1" customHeight="1">
      <c r="A96" s="153"/>
      <c r="B96" s="499"/>
      <c r="C96" s="2472"/>
      <c r="D96" s="2473"/>
      <c r="E96" s="2473"/>
      <c r="F96" s="2473"/>
      <c r="G96" s="2474"/>
      <c r="H96" s="485"/>
      <c r="I96" s="483" t="s">
        <v>30</v>
      </c>
      <c r="J96" s="500"/>
      <c r="K96" s="1121"/>
      <c r="L96" s="175"/>
      <c r="M96" s="175"/>
      <c r="N96" s="445"/>
      <c r="P96" s="1167"/>
      <c r="Q96" s="1168"/>
      <c r="R96" s="1143"/>
      <c r="S96" s="1129"/>
      <c r="T96" s="1144"/>
      <c r="V96" s="1114"/>
      <c r="W96" s="1114"/>
      <c r="X96" s="1114"/>
    </row>
    <row r="97" spans="1:24" s="150" customFormat="1" ht="21" hidden="1" customHeight="1">
      <c r="A97" s="153"/>
      <c r="B97" s="499"/>
      <c r="C97" s="2472"/>
      <c r="D97" s="2473"/>
      <c r="E97" s="2473"/>
      <c r="F97" s="2473"/>
      <c r="G97" s="2474"/>
      <c r="H97" s="485"/>
      <c r="I97" s="483" t="s">
        <v>30</v>
      </c>
      <c r="J97" s="500"/>
      <c r="K97" s="1121"/>
      <c r="L97" s="175"/>
      <c r="M97" s="175"/>
      <c r="N97" s="445"/>
      <c r="P97" s="1167"/>
      <c r="Q97" s="1168"/>
      <c r="R97" s="1143"/>
      <c r="S97" s="1129"/>
      <c r="T97" s="1144"/>
      <c r="V97" s="1114"/>
      <c r="W97" s="1114"/>
      <c r="X97" s="1114"/>
    </row>
    <row r="98" spans="1:24" s="150" customFormat="1" ht="21" hidden="1" customHeight="1">
      <c r="A98" s="153"/>
      <c r="B98" s="499"/>
      <c r="C98" s="2472"/>
      <c r="D98" s="2473"/>
      <c r="E98" s="2473"/>
      <c r="F98" s="2473"/>
      <c r="G98" s="2474"/>
      <c r="H98" s="485"/>
      <c r="I98" s="483" t="s">
        <v>30</v>
      </c>
      <c r="J98" s="500"/>
      <c r="K98" s="1121"/>
      <c r="L98" s="175"/>
      <c r="M98" s="175"/>
      <c r="N98" s="445"/>
      <c r="P98" s="1167"/>
      <c r="Q98" s="1168"/>
      <c r="R98" s="1143"/>
      <c r="S98" s="1129"/>
      <c r="T98" s="1144"/>
      <c r="V98" s="1114"/>
      <c r="W98" s="1114"/>
      <c r="X98" s="1114"/>
    </row>
    <row r="99" spans="1:24" s="150" customFormat="1" ht="21" hidden="1" customHeight="1">
      <c r="A99" s="153"/>
      <c r="B99" s="499"/>
      <c r="C99" s="2472"/>
      <c r="D99" s="2473"/>
      <c r="E99" s="2473"/>
      <c r="F99" s="2473"/>
      <c r="G99" s="2474"/>
      <c r="H99" s="485"/>
      <c r="I99" s="483" t="s">
        <v>30</v>
      </c>
      <c r="J99" s="500"/>
      <c r="K99" s="1121"/>
      <c r="L99" s="175"/>
      <c r="M99" s="175"/>
      <c r="N99" s="445"/>
      <c r="P99" s="1167"/>
      <c r="Q99" s="1168"/>
      <c r="R99" s="1143"/>
      <c r="S99" s="1129"/>
      <c r="T99" s="1144"/>
      <c r="V99" s="1114"/>
      <c r="W99" s="1114"/>
      <c r="X99" s="1114"/>
    </row>
    <row r="100" spans="1:24" s="150" customFormat="1" ht="21" hidden="1" customHeight="1">
      <c r="A100" s="153"/>
      <c r="B100" s="499"/>
      <c r="C100" s="2472"/>
      <c r="D100" s="2473"/>
      <c r="E100" s="2473"/>
      <c r="F100" s="2473"/>
      <c r="G100" s="2474"/>
      <c r="H100" s="485"/>
      <c r="I100" s="483" t="s">
        <v>30</v>
      </c>
      <c r="J100" s="500"/>
      <c r="K100" s="1121"/>
      <c r="L100" s="175"/>
      <c r="M100" s="175"/>
      <c r="N100" s="445"/>
      <c r="P100" s="1167"/>
      <c r="Q100" s="1168"/>
      <c r="R100" s="1143"/>
      <c r="S100" s="1129"/>
      <c r="T100" s="1144"/>
      <c r="V100" s="1114"/>
      <c r="W100" s="1114"/>
      <c r="X100" s="1114"/>
    </row>
    <row r="101" spans="1:24" s="150" customFormat="1" ht="21" hidden="1" customHeight="1">
      <c r="A101" s="153"/>
      <c r="B101" s="499"/>
      <c r="C101" s="2472"/>
      <c r="D101" s="2473"/>
      <c r="E101" s="2473"/>
      <c r="F101" s="2473"/>
      <c r="G101" s="2474"/>
      <c r="H101" s="485"/>
      <c r="I101" s="483" t="s">
        <v>30</v>
      </c>
      <c r="J101" s="500"/>
      <c r="K101" s="1121"/>
      <c r="L101" s="175"/>
      <c r="M101" s="175"/>
      <c r="N101" s="445"/>
      <c r="P101" s="1167"/>
      <c r="Q101" s="1168"/>
      <c r="R101" s="1143"/>
      <c r="S101" s="1129"/>
      <c r="T101" s="1144"/>
      <c r="V101" s="1114"/>
      <c r="W101" s="1114"/>
      <c r="X101" s="1114"/>
    </row>
    <row r="102" spans="1:24" s="150" customFormat="1" ht="21" hidden="1" customHeight="1">
      <c r="A102" s="153"/>
      <c r="B102" s="499"/>
      <c r="C102" s="2472"/>
      <c r="D102" s="2473"/>
      <c r="E102" s="2473"/>
      <c r="F102" s="2473"/>
      <c r="G102" s="2474"/>
      <c r="H102" s="485"/>
      <c r="I102" s="483" t="s">
        <v>30</v>
      </c>
      <c r="J102" s="500"/>
      <c r="K102" s="1121"/>
      <c r="L102" s="175"/>
      <c r="M102" s="175"/>
      <c r="N102" s="445"/>
      <c r="P102" s="1167"/>
      <c r="Q102" s="1168"/>
      <c r="R102" s="1143"/>
      <c r="S102" s="1129"/>
      <c r="T102" s="1144"/>
      <c r="V102" s="1114"/>
      <c r="W102" s="1114"/>
      <c r="X102" s="1114"/>
    </row>
    <row r="103" spans="1:24" s="150" customFormat="1" ht="21" hidden="1" customHeight="1">
      <c r="A103" s="153"/>
      <c r="B103" s="499"/>
      <c r="C103" s="2472"/>
      <c r="D103" s="2473"/>
      <c r="E103" s="2473"/>
      <c r="F103" s="2473"/>
      <c r="G103" s="2474"/>
      <c r="H103" s="485"/>
      <c r="I103" s="483" t="s">
        <v>30</v>
      </c>
      <c r="J103" s="500"/>
      <c r="K103" s="1121"/>
      <c r="L103" s="175"/>
      <c r="M103" s="175"/>
      <c r="N103" s="445"/>
      <c r="P103" s="1167"/>
      <c r="Q103" s="1168"/>
      <c r="R103" s="1143"/>
      <c r="S103" s="1129"/>
      <c r="T103" s="1144"/>
      <c r="V103" s="1114"/>
      <c r="W103" s="1114"/>
      <c r="X103" s="1114"/>
    </row>
    <row r="104" spans="1:24" s="150" customFormat="1" ht="21" hidden="1" customHeight="1">
      <c r="A104" s="153"/>
      <c r="B104" s="499"/>
      <c r="C104" s="2472"/>
      <c r="D104" s="2473"/>
      <c r="E104" s="2473"/>
      <c r="F104" s="2473"/>
      <c r="G104" s="2474"/>
      <c r="H104" s="485"/>
      <c r="I104" s="483" t="s">
        <v>30</v>
      </c>
      <c r="J104" s="500"/>
      <c r="K104" s="1121"/>
      <c r="L104" s="175"/>
      <c r="M104" s="175"/>
      <c r="N104" s="445"/>
      <c r="P104" s="1167"/>
      <c r="Q104" s="1168"/>
      <c r="R104" s="1143"/>
      <c r="S104" s="1129"/>
      <c r="T104" s="1144"/>
      <c r="V104" s="1114"/>
      <c r="W104" s="1114"/>
      <c r="X104" s="1114"/>
    </row>
    <row r="105" spans="1:24" s="150" customFormat="1" ht="21" hidden="1" customHeight="1">
      <c r="A105" s="153"/>
      <c r="B105" s="499"/>
      <c r="C105" s="2472"/>
      <c r="D105" s="2473"/>
      <c r="E105" s="2473"/>
      <c r="F105" s="2473"/>
      <c r="G105" s="2474"/>
      <c r="H105" s="485"/>
      <c r="I105" s="483" t="s">
        <v>30</v>
      </c>
      <c r="J105" s="500"/>
      <c r="K105" s="1121"/>
      <c r="L105" s="175"/>
      <c r="M105" s="175"/>
      <c r="N105" s="445"/>
      <c r="P105" s="1167"/>
      <c r="Q105" s="1168"/>
      <c r="R105" s="1143"/>
      <c r="S105" s="1129"/>
      <c r="T105" s="1144"/>
      <c r="V105" s="1114"/>
      <c r="W105" s="1114"/>
      <c r="X105" s="1114"/>
    </row>
    <row r="106" spans="1:24" s="150" customFormat="1" ht="23.1" hidden="1" customHeight="1">
      <c r="A106" s="153"/>
      <c r="B106" s="487" t="s">
        <v>458</v>
      </c>
      <c r="C106" s="2540" t="s">
        <v>459</v>
      </c>
      <c r="D106" s="2541"/>
      <c r="E106" s="2541"/>
      <c r="F106" s="2541"/>
      <c r="G106" s="2542"/>
      <c r="H106" s="488">
        <v>26320</v>
      </c>
      <c r="I106" s="488" t="s">
        <v>30</v>
      </c>
      <c r="J106" s="488" t="s">
        <v>30</v>
      </c>
      <c r="K106" s="1122"/>
      <c r="L106" s="1122"/>
      <c r="M106" s="1122"/>
      <c r="N106" s="1123"/>
      <c r="O106" s="436" t="s">
        <v>808</v>
      </c>
      <c r="P106" s="1165"/>
      <c r="Q106" s="1142"/>
      <c r="R106" s="1140"/>
      <c r="S106" s="1141"/>
      <c r="T106" s="1142"/>
      <c r="V106" s="1114"/>
      <c r="W106" s="1114"/>
      <c r="X106" s="1114"/>
    </row>
    <row r="107" spans="1:24" s="150" customFormat="1" ht="46.05" customHeight="1">
      <c r="A107" s="153"/>
      <c r="B107" s="169" t="s">
        <v>254</v>
      </c>
      <c r="C107" s="2534" t="s">
        <v>368</v>
      </c>
      <c r="D107" s="2535"/>
      <c r="E107" s="2535"/>
      <c r="F107" s="2535"/>
      <c r="G107" s="2536"/>
      <c r="H107" s="173">
        <v>26400</v>
      </c>
      <c r="I107" s="174" t="s">
        <v>30</v>
      </c>
      <c r="J107" s="174"/>
      <c r="K107" s="431">
        <f>K108+K111+K133+K149</f>
        <v>15298497.74</v>
      </c>
      <c r="L107" s="431">
        <f>L108+L111+L133+L149</f>
        <v>14018819</v>
      </c>
      <c r="M107" s="431">
        <f>M108+M111+M133+M149</f>
        <v>16701919</v>
      </c>
      <c r="N107" s="175">
        <f>N108+N111+N133+N149</f>
        <v>0</v>
      </c>
      <c r="P107" s="1143"/>
      <c r="Q107" s="1144"/>
      <c r="R107" s="1147"/>
      <c r="S107" s="1148"/>
      <c r="T107" s="1149"/>
      <c r="V107" s="1114"/>
      <c r="W107" s="1114"/>
      <c r="X107" s="1114"/>
    </row>
    <row r="108" spans="1:24" s="150" customFormat="1" ht="42.75" customHeight="1" thickBot="1">
      <c r="A108" s="153"/>
      <c r="B108" s="503" t="s">
        <v>255</v>
      </c>
      <c r="C108" s="2630" t="s">
        <v>460</v>
      </c>
      <c r="D108" s="2631"/>
      <c r="E108" s="2631"/>
      <c r="F108" s="2631"/>
      <c r="G108" s="2632"/>
      <c r="H108" s="176">
        <v>26410</v>
      </c>
      <c r="I108" s="176" t="s">
        <v>30</v>
      </c>
      <c r="J108" s="176"/>
      <c r="K108" s="525">
        <f>K109+K110</f>
        <v>8883103</v>
      </c>
      <c r="L108" s="525">
        <f t="shared" ref="L108:N108" si="18">L109+L110</f>
        <v>8173026</v>
      </c>
      <c r="M108" s="525">
        <f t="shared" si="18"/>
        <v>10856126</v>
      </c>
      <c r="N108" s="177">
        <f t="shared" si="18"/>
        <v>0</v>
      </c>
      <c r="P108" s="1145"/>
      <c r="Q108" s="1146"/>
      <c r="R108" s="1547"/>
      <c r="S108" s="1548"/>
      <c r="T108" s="1549"/>
      <c r="V108" s="1114"/>
      <c r="W108" s="1114"/>
      <c r="X108" s="1114"/>
    </row>
    <row r="109" spans="1:24" s="150" customFormat="1" ht="20.85" customHeight="1" thickBot="1">
      <c r="A109" s="153"/>
      <c r="B109" s="169" t="s">
        <v>256</v>
      </c>
      <c r="C109" s="2633" t="s">
        <v>282</v>
      </c>
      <c r="D109" s="2634"/>
      <c r="E109" s="2634"/>
      <c r="F109" s="2634"/>
      <c r="G109" s="2635"/>
      <c r="H109" s="178">
        <v>26411</v>
      </c>
      <c r="I109" s="468" t="s">
        <v>30</v>
      </c>
      <c r="J109" s="490"/>
      <c r="K109" s="1124">
        <f>R109-Q109</f>
        <v>8883103</v>
      </c>
      <c r="L109" s="1125">
        <f>S109</f>
        <v>8173026</v>
      </c>
      <c r="M109" s="1125">
        <f>T109</f>
        <v>10856126</v>
      </c>
      <c r="N109" s="1126"/>
      <c r="O109" s="635" t="s">
        <v>809</v>
      </c>
      <c r="P109" s="1164" t="s">
        <v>486</v>
      </c>
      <c r="Q109" s="1169">
        <v>2673613</v>
      </c>
      <c r="R109" s="1153">
        <f>ПРОВЕРКА!H9</f>
        <v>11556716</v>
      </c>
      <c r="S109" s="1154">
        <f>ПРОВЕРКА!I9</f>
        <v>8173026</v>
      </c>
      <c r="T109" s="1155">
        <f>ПРОВЕРКА!J9</f>
        <v>10856126</v>
      </c>
      <c r="U109" s="1416">
        <f t="shared" ref="U109" si="19">K109-R109</f>
        <v>-2673613</v>
      </c>
      <c r="V109" s="1114"/>
      <c r="W109" s="1114"/>
      <c r="X109" s="1114"/>
    </row>
    <row r="110" spans="1:24" s="150" customFormat="1" ht="21">
      <c r="A110" s="153"/>
      <c r="B110" s="169" t="s">
        <v>257</v>
      </c>
      <c r="C110" s="2636" t="s">
        <v>258</v>
      </c>
      <c r="D110" s="2637"/>
      <c r="E110" s="2637"/>
      <c r="F110" s="2637"/>
      <c r="G110" s="2638"/>
      <c r="H110" s="508">
        <v>26412</v>
      </c>
      <c r="I110" s="506" t="s">
        <v>30</v>
      </c>
      <c r="J110" s="507"/>
      <c r="K110" s="1127"/>
      <c r="L110" s="1127"/>
      <c r="M110" s="1127"/>
      <c r="N110" s="1123"/>
      <c r="O110" s="436" t="s">
        <v>808</v>
      </c>
      <c r="P110" s="1170"/>
      <c r="Q110" s="1180"/>
      <c r="R110" s="1156"/>
      <c r="S110" s="1157"/>
      <c r="T110" s="1158"/>
      <c r="V110" s="1114"/>
      <c r="W110" s="1114"/>
      <c r="X110" s="1114"/>
    </row>
    <row r="111" spans="1:24" s="150" customFormat="1" ht="23.4" thickBot="1">
      <c r="A111" s="153"/>
      <c r="B111" s="496" t="s">
        <v>259</v>
      </c>
      <c r="C111" s="2639" t="s">
        <v>260</v>
      </c>
      <c r="D111" s="2640"/>
      <c r="E111" s="2640"/>
      <c r="F111" s="2640"/>
      <c r="G111" s="2641"/>
      <c r="H111" s="176">
        <v>26420</v>
      </c>
      <c r="I111" s="176" t="s">
        <v>30</v>
      </c>
      <c r="J111" s="492"/>
      <c r="K111" s="525">
        <f>K112+K128</f>
        <v>21364.5</v>
      </c>
      <c r="L111" s="525">
        <f t="shared" ref="L111:M111" si="20">L112+L128</f>
        <v>0</v>
      </c>
      <c r="M111" s="525">
        <f t="shared" si="20"/>
        <v>0</v>
      </c>
      <c r="N111" s="177">
        <f t="shared" ref="N111" si="21">N112+N128</f>
        <v>0</v>
      </c>
      <c r="P111" s="1171"/>
      <c r="Q111" s="1172"/>
      <c r="R111" s="1150"/>
      <c r="S111" s="1151"/>
      <c r="T111" s="1152"/>
      <c r="V111" s="1114"/>
      <c r="W111" s="1114"/>
      <c r="X111" s="1114"/>
    </row>
    <row r="112" spans="1:24" s="150" customFormat="1" ht="21.6" thickBot="1">
      <c r="A112" s="153"/>
      <c r="B112" s="501" t="s">
        <v>261</v>
      </c>
      <c r="C112" s="2543" t="s">
        <v>282</v>
      </c>
      <c r="D112" s="2544"/>
      <c r="E112" s="2544"/>
      <c r="F112" s="2544"/>
      <c r="G112" s="2545"/>
      <c r="H112" s="495">
        <v>26421</v>
      </c>
      <c r="I112" s="495" t="s">
        <v>30</v>
      </c>
      <c r="J112" s="493"/>
      <c r="K112" s="578">
        <f>K113+K114+K115+K116+K117+K118+K119+K120</f>
        <v>21364.5</v>
      </c>
      <c r="L112" s="578">
        <f t="shared" ref="L112:M112" si="22">L113+L114+L115+L116+L117+L118+L119+L120</f>
        <v>0</v>
      </c>
      <c r="M112" s="578">
        <f t="shared" si="22"/>
        <v>0</v>
      </c>
      <c r="N112" s="494"/>
      <c r="O112" s="635" t="s">
        <v>809</v>
      </c>
      <c r="P112" s="1164" t="s">
        <v>490</v>
      </c>
      <c r="Q112" s="1169">
        <v>0</v>
      </c>
      <c r="R112" s="1153">
        <f>ПРОВЕРКА!H13</f>
        <v>21364.5</v>
      </c>
      <c r="S112" s="1154">
        <f>ПРОВЕРКА!I13</f>
        <v>0</v>
      </c>
      <c r="T112" s="1155">
        <f>ПРОВЕРКА!J13</f>
        <v>0</v>
      </c>
      <c r="U112" s="1416">
        <f t="shared" ref="U112" si="23">K112-R112</f>
        <v>0</v>
      </c>
      <c r="V112" s="1114"/>
      <c r="W112" s="1114"/>
      <c r="X112" s="1114"/>
    </row>
    <row r="113" spans="1:24" s="150" customFormat="1" ht="21">
      <c r="A113" s="153"/>
      <c r="B113" s="410"/>
      <c r="C113" s="2502" t="s">
        <v>1047</v>
      </c>
      <c r="D113" s="2503"/>
      <c r="E113" s="2503"/>
      <c r="F113" s="2503"/>
      <c r="G113" s="2504"/>
      <c r="H113" s="485" t="s">
        <v>447</v>
      </c>
      <c r="I113" s="483" t="s">
        <v>30</v>
      </c>
      <c r="J113" s="1434">
        <v>1500620100</v>
      </c>
      <c r="K113" s="417">
        <f>12133+9231.5</f>
        <v>21364.5</v>
      </c>
      <c r="L113" s="417"/>
      <c r="M113" s="417"/>
      <c r="N113" s="419"/>
      <c r="O113" s="395"/>
      <c r="P113" s="1170"/>
      <c r="Q113" s="1180"/>
      <c r="R113" s="1156"/>
      <c r="S113" s="1157"/>
      <c r="T113" s="1158"/>
      <c r="U113" s="1163"/>
      <c r="V113" s="1114"/>
      <c r="W113" s="1114"/>
      <c r="X113" s="1114"/>
    </row>
    <row r="114" spans="1:24" s="150" customFormat="1" ht="21">
      <c r="A114" s="153"/>
      <c r="B114" s="480"/>
      <c r="C114" s="2502"/>
      <c r="D114" s="2503"/>
      <c r="E114" s="2503"/>
      <c r="F114" s="2503"/>
      <c r="G114" s="2504"/>
      <c r="H114" s="485" t="s">
        <v>468</v>
      </c>
      <c r="I114" s="483" t="s">
        <v>30</v>
      </c>
      <c r="J114" s="1434">
        <v>1500121230</v>
      </c>
      <c r="K114" s="417"/>
      <c r="L114" s="417"/>
      <c r="M114" s="417"/>
      <c r="N114" s="419"/>
      <c r="O114" s="395"/>
      <c r="P114" s="1173"/>
      <c r="Q114" s="1175"/>
      <c r="R114" s="1159"/>
      <c r="S114" s="1160"/>
      <c r="T114" s="1161"/>
      <c r="U114" s="1163"/>
      <c r="V114" s="1114"/>
      <c r="W114" s="1114"/>
      <c r="X114" s="1114"/>
    </row>
    <row r="115" spans="1:24" s="150" customFormat="1" ht="21">
      <c r="A115" s="153"/>
      <c r="B115" s="480"/>
      <c r="C115" s="2502"/>
      <c r="D115" s="2503"/>
      <c r="E115" s="2503"/>
      <c r="F115" s="2503"/>
      <c r="G115" s="2504"/>
      <c r="H115" s="485" t="s">
        <v>469</v>
      </c>
      <c r="I115" s="483" t="s">
        <v>30</v>
      </c>
      <c r="J115" s="1434">
        <v>1500120540</v>
      </c>
      <c r="K115" s="417"/>
      <c r="L115" s="417"/>
      <c r="M115" s="417"/>
      <c r="N115" s="419"/>
      <c r="O115" s="395"/>
      <c r="P115" s="1173"/>
      <c r="Q115" s="1175"/>
      <c r="R115" s="1159"/>
      <c r="S115" s="1160"/>
      <c r="T115" s="1161"/>
      <c r="U115" s="1163"/>
      <c r="V115" s="1114"/>
      <c r="W115" s="1114"/>
      <c r="X115" s="1114"/>
    </row>
    <row r="116" spans="1:24" s="150" customFormat="1" ht="20.85" customHeight="1">
      <c r="A116" s="153"/>
      <c r="B116" s="480"/>
      <c r="C116" s="2502"/>
      <c r="D116" s="2503"/>
      <c r="E116" s="2503"/>
      <c r="F116" s="2503"/>
      <c r="G116" s="2504"/>
      <c r="H116" s="485" t="s">
        <v>470</v>
      </c>
      <c r="I116" s="483" t="s">
        <v>30</v>
      </c>
      <c r="J116" s="1434">
        <v>1500620730</v>
      </c>
      <c r="K116" s="417"/>
      <c r="L116" s="417"/>
      <c r="M116" s="417"/>
      <c r="N116" s="419"/>
      <c r="O116" s="395"/>
      <c r="P116" s="1173"/>
      <c r="Q116" s="1175"/>
      <c r="R116" s="1159"/>
      <c r="S116" s="1160"/>
      <c r="T116" s="1161"/>
      <c r="U116" s="1163"/>
      <c r="V116" s="1114"/>
      <c r="W116" s="1114"/>
      <c r="X116" s="1114"/>
    </row>
    <row r="117" spans="1:24" s="150" customFormat="1" ht="20.85" hidden="1" customHeight="1">
      <c r="A117" s="153"/>
      <c r="B117" s="480"/>
      <c r="C117" s="2517"/>
      <c r="D117" s="2518"/>
      <c r="E117" s="2518"/>
      <c r="F117" s="2518"/>
      <c r="G117" s="2519"/>
      <c r="H117" s="485" t="s">
        <v>471</v>
      </c>
      <c r="I117" s="483" t="s">
        <v>30</v>
      </c>
      <c r="J117" s="585"/>
      <c r="K117" s="417"/>
      <c r="L117" s="417"/>
      <c r="M117" s="417"/>
      <c r="N117" s="419"/>
      <c r="O117" s="395"/>
      <c r="P117" s="1173"/>
      <c r="Q117" s="1175"/>
      <c r="R117" s="1159"/>
      <c r="S117" s="1160"/>
      <c r="T117" s="1161"/>
      <c r="U117" s="1163"/>
      <c r="V117" s="1114"/>
      <c r="W117" s="1114"/>
      <c r="X117" s="1114"/>
    </row>
    <row r="118" spans="1:24" s="150" customFormat="1" ht="20.85" hidden="1" customHeight="1">
      <c r="A118" s="153"/>
      <c r="B118" s="497"/>
      <c r="C118" s="2517"/>
      <c r="D118" s="2518"/>
      <c r="E118" s="2518"/>
      <c r="F118" s="2518"/>
      <c r="G118" s="2519"/>
      <c r="H118" s="485" t="s">
        <v>985</v>
      </c>
      <c r="I118" s="483" t="s">
        <v>30</v>
      </c>
      <c r="J118" s="585"/>
      <c r="K118" s="417"/>
      <c r="L118" s="417"/>
      <c r="M118" s="417"/>
      <c r="N118" s="419"/>
      <c r="O118" s="395"/>
      <c r="P118" s="1173"/>
      <c r="Q118" s="1175"/>
      <c r="R118" s="1159"/>
      <c r="S118" s="1160"/>
      <c r="T118" s="1161"/>
      <c r="U118" s="1163"/>
      <c r="V118" s="1114"/>
      <c r="W118" s="1114"/>
      <c r="X118" s="1114"/>
    </row>
    <row r="119" spans="1:24" s="150" customFormat="1" ht="20.85" hidden="1" customHeight="1">
      <c r="A119" s="153"/>
      <c r="B119" s="497"/>
      <c r="C119" s="2517"/>
      <c r="D119" s="2518"/>
      <c r="E119" s="2518"/>
      <c r="F119" s="2518"/>
      <c r="G119" s="2519"/>
      <c r="H119" s="485" t="s">
        <v>986</v>
      </c>
      <c r="I119" s="483" t="s">
        <v>30</v>
      </c>
      <c r="J119" s="585"/>
      <c r="K119" s="417"/>
      <c r="L119" s="417"/>
      <c r="M119" s="417"/>
      <c r="N119" s="419"/>
      <c r="O119" s="395"/>
      <c r="P119" s="1173"/>
      <c r="Q119" s="1175"/>
      <c r="R119" s="1159"/>
      <c r="S119" s="1160"/>
      <c r="T119" s="1161"/>
      <c r="U119" s="1163"/>
      <c r="V119" s="1114"/>
      <c r="W119" s="1114"/>
      <c r="X119" s="1114"/>
    </row>
    <row r="120" spans="1:24" s="150" customFormat="1" ht="20.85" hidden="1" customHeight="1">
      <c r="A120" s="153"/>
      <c r="B120" s="497"/>
      <c r="C120" s="2517"/>
      <c r="D120" s="2518"/>
      <c r="E120" s="2518"/>
      <c r="F120" s="2518"/>
      <c r="G120" s="2519"/>
      <c r="H120" s="484"/>
      <c r="I120" s="483" t="s">
        <v>30</v>
      </c>
      <c r="J120" s="585"/>
      <c r="K120" s="417"/>
      <c r="L120" s="417"/>
      <c r="M120" s="417"/>
      <c r="N120" s="419"/>
      <c r="O120" s="395"/>
      <c r="P120" s="1173"/>
      <c r="Q120" s="1175"/>
      <c r="R120" s="1159"/>
      <c r="S120" s="1160"/>
      <c r="T120" s="1161"/>
      <c r="U120" s="1163"/>
      <c r="V120" s="1114"/>
      <c r="W120" s="1114"/>
      <c r="X120" s="1114"/>
    </row>
    <row r="121" spans="1:24" s="150" customFormat="1" ht="20.85" hidden="1" customHeight="1">
      <c r="A121" s="153"/>
      <c r="B121" s="497"/>
      <c r="C121" s="2517"/>
      <c r="D121" s="2518"/>
      <c r="E121" s="2518"/>
      <c r="F121" s="2518"/>
      <c r="G121" s="2519"/>
      <c r="H121" s="484"/>
      <c r="I121" s="483" t="s">
        <v>30</v>
      </c>
      <c r="J121" s="585"/>
      <c r="K121" s="417"/>
      <c r="L121" s="417"/>
      <c r="M121" s="417"/>
      <c r="N121" s="419"/>
      <c r="O121" s="395"/>
      <c r="P121" s="1173"/>
      <c r="Q121" s="1175"/>
      <c r="R121" s="1159"/>
      <c r="S121" s="1160"/>
      <c r="T121" s="1161"/>
      <c r="U121" s="1163"/>
      <c r="V121" s="1114"/>
      <c r="W121" s="1114"/>
      <c r="X121" s="1114"/>
    </row>
    <row r="122" spans="1:24" s="150" customFormat="1" ht="20.85" hidden="1" customHeight="1">
      <c r="A122" s="153"/>
      <c r="B122" s="497"/>
      <c r="C122" s="2517"/>
      <c r="D122" s="2518"/>
      <c r="E122" s="2518"/>
      <c r="F122" s="2518"/>
      <c r="G122" s="2519"/>
      <c r="H122" s="484"/>
      <c r="I122" s="483" t="s">
        <v>30</v>
      </c>
      <c r="J122" s="585"/>
      <c r="K122" s="417"/>
      <c r="L122" s="417"/>
      <c r="M122" s="417"/>
      <c r="N122" s="419"/>
      <c r="O122" s="395"/>
      <c r="P122" s="1173"/>
      <c r="Q122" s="1175"/>
      <c r="R122" s="1159"/>
      <c r="S122" s="1160"/>
      <c r="T122" s="1161"/>
      <c r="U122" s="1163"/>
      <c r="V122" s="1114"/>
      <c r="W122" s="1114"/>
      <c r="X122" s="1114"/>
    </row>
    <row r="123" spans="1:24" s="150" customFormat="1" ht="20.85" hidden="1" customHeight="1">
      <c r="A123" s="153"/>
      <c r="B123" s="497"/>
      <c r="C123" s="2517"/>
      <c r="D123" s="2518"/>
      <c r="E123" s="2518"/>
      <c r="F123" s="2518"/>
      <c r="G123" s="2519"/>
      <c r="H123" s="484"/>
      <c r="I123" s="483" t="s">
        <v>30</v>
      </c>
      <c r="J123" s="585"/>
      <c r="K123" s="417"/>
      <c r="L123" s="417"/>
      <c r="M123" s="417"/>
      <c r="N123" s="419"/>
      <c r="O123" s="395"/>
      <c r="P123" s="1173"/>
      <c r="Q123" s="1175"/>
      <c r="R123" s="1159"/>
      <c r="S123" s="1160"/>
      <c r="T123" s="1161"/>
      <c r="U123" s="1163"/>
      <c r="V123" s="1114"/>
      <c r="W123" s="1114"/>
      <c r="X123" s="1114"/>
    </row>
    <row r="124" spans="1:24" s="150" customFormat="1" ht="20.85" hidden="1" customHeight="1">
      <c r="A124" s="153"/>
      <c r="B124" s="497"/>
      <c r="C124" s="2517"/>
      <c r="D124" s="2518"/>
      <c r="E124" s="2518"/>
      <c r="F124" s="2518"/>
      <c r="G124" s="2519"/>
      <c r="H124" s="484"/>
      <c r="I124" s="483" t="s">
        <v>30</v>
      </c>
      <c r="J124" s="585"/>
      <c r="K124" s="417"/>
      <c r="L124" s="417"/>
      <c r="M124" s="417"/>
      <c r="N124" s="419"/>
      <c r="O124" s="395"/>
      <c r="P124" s="1173"/>
      <c r="Q124" s="1175"/>
      <c r="R124" s="1159"/>
      <c r="S124" s="1160"/>
      <c r="T124" s="1161"/>
      <c r="U124" s="1163"/>
      <c r="V124" s="1114"/>
      <c r="W124" s="1114"/>
      <c r="X124" s="1114"/>
    </row>
    <row r="125" spans="1:24" s="150" customFormat="1" ht="20.85" hidden="1" customHeight="1">
      <c r="A125" s="153"/>
      <c r="B125" s="497"/>
      <c r="C125" s="2517"/>
      <c r="D125" s="2518"/>
      <c r="E125" s="2518"/>
      <c r="F125" s="2518"/>
      <c r="G125" s="2519"/>
      <c r="H125" s="484"/>
      <c r="I125" s="483" t="s">
        <v>30</v>
      </c>
      <c r="J125" s="585"/>
      <c r="K125" s="417"/>
      <c r="L125" s="417"/>
      <c r="M125" s="417"/>
      <c r="N125" s="419"/>
      <c r="O125" s="395"/>
      <c r="P125" s="1173"/>
      <c r="Q125" s="1175"/>
      <c r="R125" s="1159"/>
      <c r="S125" s="1160"/>
      <c r="T125" s="1161"/>
      <c r="U125" s="1163"/>
      <c r="V125" s="1114"/>
      <c r="W125" s="1114"/>
      <c r="X125" s="1114"/>
    </row>
    <row r="126" spans="1:24" s="150" customFormat="1" ht="20.85" hidden="1" customHeight="1">
      <c r="A126" s="153"/>
      <c r="B126" s="497"/>
      <c r="C126" s="2517"/>
      <c r="D126" s="2518"/>
      <c r="E126" s="2518"/>
      <c r="F126" s="2518"/>
      <c r="G126" s="2519"/>
      <c r="H126" s="484"/>
      <c r="I126" s="483" t="s">
        <v>30</v>
      </c>
      <c r="J126" s="585"/>
      <c r="K126" s="417"/>
      <c r="L126" s="417"/>
      <c r="M126" s="417"/>
      <c r="N126" s="419"/>
      <c r="O126" s="395"/>
      <c r="P126" s="1173"/>
      <c r="Q126" s="1175"/>
      <c r="R126" s="1159"/>
      <c r="S126" s="1160"/>
      <c r="T126" s="1161"/>
      <c r="U126" s="1163"/>
      <c r="V126" s="1114"/>
      <c r="W126" s="1114"/>
      <c r="X126" s="1114"/>
    </row>
    <row r="127" spans="1:24" s="150" customFormat="1" ht="20.85" hidden="1" customHeight="1">
      <c r="A127" s="153"/>
      <c r="B127" s="497"/>
      <c r="C127" s="2517"/>
      <c r="D127" s="2518"/>
      <c r="E127" s="2518"/>
      <c r="F127" s="2518"/>
      <c r="G127" s="2519"/>
      <c r="H127" s="484"/>
      <c r="I127" s="483" t="s">
        <v>30</v>
      </c>
      <c r="J127" s="585"/>
      <c r="K127" s="417"/>
      <c r="L127" s="417"/>
      <c r="M127" s="417"/>
      <c r="N127" s="419"/>
      <c r="O127" s="395"/>
      <c r="P127" s="1173"/>
      <c r="Q127" s="1175"/>
      <c r="R127" s="1159"/>
      <c r="S127" s="1160"/>
      <c r="T127" s="1161"/>
      <c r="U127" s="1163"/>
      <c r="V127" s="1114"/>
      <c r="W127" s="1114"/>
      <c r="X127" s="1114"/>
    </row>
    <row r="128" spans="1:24" s="150" customFormat="1" ht="21">
      <c r="A128" s="153"/>
      <c r="B128" s="505" t="s">
        <v>262</v>
      </c>
      <c r="C128" s="2514" t="s">
        <v>258</v>
      </c>
      <c r="D128" s="2515"/>
      <c r="E128" s="2515"/>
      <c r="F128" s="2515"/>
      <c r="G128" s="2516"/>
      <c r="H128" s="508">
        <v>26422</v>
      </c>
      <c r="I128" s="506" t="s">
        <v>30</v>
      </c>
      <c r="J128" s="507"/>
      <c r="K128" s="1127">
        <f>K129+K130+K131+K132</f>
        <v>0</v>
      </c>
      <c r="L128" s="1127">
        <f t="shared" ref="L128:M128" si="24">L129+L130+L131+L132</f>
        <v>0</v>
      </c>
      <c r="M128" s="1127">
        <f t="shared" si="24"/>
        <v>0</v>
      </c>
      <c r="N128" s="1123"/>
      <c r="O128" s="436" t="s">
        <v>808</v>
      </c>
      <c r="P128" s="1173"/>
      <c r="Q128" s="1175"/>
      <c r="R128" s="1159"/>
      <c r="S128" s="1160"/>
      <c r="T128" s="1161"/>
      <c r="U128" s="1163"/>
      <c r="V128" s="1114"/>
      <c r="W128" s="1114"/>
      <c r="X128" s="1114"/>
    </row>
    <row r="129" spans="1:24" s="150" customFormat="1" ht="21.45" hidden="1" customHeight="1">
      <c r="A129" s="153"/>
      <c r="B129" s="496"/>
      <c r="C129" s="2520" t="s">
        <v>980</v>
      </c>
      <c r="D129" s="2521"/>
      <c r="E129" s="2521"/>
      <c r="F129" s="2521"/>
      <c r="G129" s="2522"/>
      <c r="H129" s="1435" t="s">
        <v>730</v>
      </c>
      <c r="I129" s="1037" t="s">
        <v>30</v>
      </c>
      <c r="J129" s="1434">
        <v>1500620100</v>
      </c>
      <c r="K129" s="417"/>
      <c r="L129" s="1036"/>
      <c r="M129" s="1036"/>
      <c r="N129" s="419"/>
      <c r="O129" s="436"/>
      <c r="P129" s="1174"/>
      <c r="Q129" s="1175"/>
      <c r="R129" s="1159"/>
      <c r="S129" s="1160"/>
      <c r="T129" s="1161"/>
      <c r="V129" s="1114"/>
      <c r="W129" s="1114"/>
      <c r="X129" s="1114"/>
    </row>
    <row r="130" spans="1:24" s="150" customFormat="1" ht="21.45" hidden="1" customHeight="1">
      <c r="A130" s="153"/>
      <c r="B130" s="496"/>
      <c r="C130" s="2520" t="s">
        <v>982</v>
      </c>
      <c r="D130" s="2521"/>
      <c r="E130" s="2521"/>
      <c r="F130" s="2521"/>
      <c r="G130" s="2522"/>
      <c r="H130" s="1435" t="s">
        <v>731</v>
      </c>
      <c r="I130" s="1037" t="s">
        <v>30</v>
      </c>
      <c r="J130" s="1434">
        <v>1500121230</v>
      </c>
      <c r="K130" s="417"/>
      <c r="L130" s="1036"/>
      <c r="M130" s="1036"/>
      <c r="N130" s="419"/>
      <c r="O130" s="436"/>
      <c r="P130" s="1174"/>
      <c r="Q130" s="1175"/>
      <c r="R130" s="1159"/>
      <c r="S130" s="1160"/>
      <c r="T130" s="1161"/>
      <c r="V130" s="1114"/>
      <c r="W130" s="1114"/>
      <c r="X130" s="1114"/>
    </row>
    <row r="131" spans="1:24" s="150" customFormat="1" ht="21.45" hidden="1" customHeight="1">
      <c r="A131" s="153"/>
      <c r="B131" s="496"/>
      <c r="C131" s="2520" t="s">
        <v>983</v>
      </c>
      <c r="D131" s="2521"/>
      <c r="E131" s="2521"/>
      <c r="F131" s="2521"/>
      <c r="G131" s="2522"/>
      <c r="H131" s="1435" t="s">
        <v>732</v>
      </c>
      <c r="I131" s="1037" t="s">
        <v>30</v>
      </c>
      <c r="J131" s="1434">
        <v>1500120540</v>
      </c>
      <c r="K131" s="417"/>
      <c r="L131" s="1036"/>
      <c r="M131" s="1036"/>
      <c r="N131" s="419"/>
      <c r="O131" s="436"/>
      <c r="P131" s="1174"/>
      <c r="Q131" s="1175"/>
      <c r="R131" s="1159"/>
      <c r="S131" s="1160"/>
      <c r="T131" s="1161"/>
      <c r="V131" s="1114"/>
      <c r="W131" s="1114"/>
      <c r="X131" s="1114"/>
    </row>
    <row r="132" spans="1:24" s="150" customFormat="1" ht="21.45" hidden="1" customHeight="1">
      <c r="A132" s="153"/>
      <c r="B132" s="496"/>
      <c r="C132" s="2520" t="s">
        <v>984</v>
      </c>
      <c r="D132" s="2521"/>
      <c r="E132" s="2521"/>
      <c r="F132" s="2521"/>
      <c r="G132" s="2522"/>
      <c r="H132" s="1435" t="s">
        <v>733</v>
      </c>
      <c r="I132" s="1037" t="s">
        <v>30</v>
      </c>
      <c r="J132" s="1434">
        <v>1500620730</v>
      </c>
      <c r="K132" s="1036"/>
      <c r="L132" s="1036"/>
      <c r="M132" s="1036"/>
      <c r="N132" s="419"/>
      <c r="O132" s="436"/>
      <c r="P132" s="1174"/>
      <c r="Q132" s="1175"/>
      <c r="R132" s="1159"/>
      <c r="S132" s="1160"/>
      <c r="T132" s="1161"/>
      <c r="V132" s="1114"/>
      <c r="W132" s="1114"/>
      <c r="X132" s="1114"/>
    </row>
    <row r="133" spans="1:24" s="150" customFormat="1" ht="21">
      <c r="A133" s="153"/>
      <c r="B133" s="509" t="s">
        <v>263</v>
      </c>
      <c r="C133" s="2622" t="s">
        <v>367</v>
      </c>
      <c r="D133" s="2623"/>
      <c r="E133" s="2623"/>
      <c r="F133" s="2623"/>
      <c r="G133" s="2624"/>
      <c r="H133" s="510">
        <v>26430</v>
      </c>
      <c r="I133" s="511" t="s">
        <v>30</v>
      </c>
      <c r="J133" s="515"/>
      <c r="K133" s="512"/>
      <c r="L133" s="512"/>
      <c r="M133" s="512"/>
      <c r="N133" s="513"/>
      <c r="O133" s="1182" t="s">
        <v>491</v>
      </c>
      <c r="P133" s="1174"/>
      <c r="Q133" s="1175"/>
      <c r="R133" s="1159"/>
      <c r="S133" s="1160"/>
      <c r="T133" s="1161"/>
      <c r="V133" s="1114"/>
      <c r="W133" s="1114"/>
      <c r="X133" s="1114"/>
    </row>
    <row r="134" spans="1:24" s="150" customFormat="1" ht="21" hidden="1">
      <c r="A134" s="153"/>
      <c r="B134" s="514"/>
      <c r="C134" s="2502" t="s">
        <v>444</v>
      </c>
      <c r="D134" s="2503"/>
      <c r="E134" s="2503"/>
      <c r="F134" s="2503"/>
      <c r="G134" s="2504"/>
      <c r="H134" s="485" t="s">
        <v>448</v>
      </c>
      <c r="I134" s="174" t="s">
        <v>30</v>
      </c>
      <c r="J134" s="500"/>
      <c r="K134" s="417"/>
      <c r="L134" s="417"/>
      <c r="M134" s="417"/>
      <c r="N134" s="419"/>
      <c r="P134" s="1174"/>
      <c r="Q134" s="1175"/>
      <c r="R134" s="1159"/>
      <c r="S134" s="1160"/>
      <c r="T134" s="1161"/>
      <c r="V134" s="1114"/>
      <c r="W134" s="1114"/>
      <c r="X134" s="1114"/>
    </row>
    <row r="135" spans="1:24" s="150" customFormat="1" ht="20.85" hidden="1" customHeight="1">
      <c r="A135" s="153"/>
      <c r="B135" s="514"/>
      <c r="C135" s="2511"/>
      <c r="D135" s="2512"/>
      <c r="E135" s="2512"/>
      <c r="F135" s="2512"/>
      <c r="G135" s="2513"/>
      <c r="H135" s="485" t="s">
        <v>472</v>
      </c>
      <c r="I135" s="174" t="s">
        <v>30</v>
      </c>
      <c r="J135" s="500"/>
      <c r="K135" s="417"/>
      <c r="L135" s="417"/>
      <c r="M135" s="417"/>
      <c r="N135" s="419"/>
      <c r="P135" s="1174"/>
      <c r="Q135" s="1175"/>
      <c r="R135" s="1159"/>
      <c r="S135" s="1160"/>
      <c r="T135" s="1161"/>
      <c r="V135" s="1114"/>
      <c r="W135" s="1114"/>
      <c r="X135" s="1114"/>
    </row>
    <row r="136" spans="1:24" s="150" customFormat="1" ht="20.85" hidden="1" customHeight="1">
      <c r="A136" s="153"/>
      <c r="B136" s="514"/>
      <c r="C136" s="2511"/>
      <c r="D136" s="2512"/>
      <c r="E136" s="2512"/>
      <c r="F136" s="2512"/>
      <c r="G136" s="2513"/>
      <c r="H136" s="485" t="s">
        <v>473</v>
      </c>
      <c r="I136" s="174" t="s">
        <v>30</v>
      </c>
      <c r="J136" s="500"/>
      <c r="K136" s="417"/>
      <c r="L136" s="417"/>
      <c r="M136" s="417"/>
      <c r="N136" s="419"/>
      <c r="P136" s="1174"/>
      <c r="Q136" s="1175"/>
      <c r="R136" s="1159"/>
      <c r="S136" s="1160"/>
      <c r="T136" s="1161"/>
      <c r="V136" s="1114"/>
      <c r="W136" s="1114"/>
      <c r="X136" s="1114"/>
    </row>
    <row r="137" spans="1:24" s="150" customFormat="1" ht="20.85" hidden="1" customHeight="1">
      <c r="A137" s="153"/>
      <c r="B137" s="514"/>
      <c r="C137" s="2511"/>
      <c r="D137" s="2512"/>
      <c r="E137" s="2512"/>
      <c r="F137" s="2512"/>
      <c r="G137" s="2513"/>
      <c r="H137" s="485" t="s">
        <v>474</v>
      </c>
      <c r="I137" s="174" t="s">
        <v>30</v>
      </c>
      <c r="J137" s="500"/>
      <c r="K137" s="417"/>
      <c r="L137" s="417"/>
      <c r="M137" s="417"/>
      <c r="N137" s="419"/>
      <c r="P137" s="1174"/>
      <c r="Q137" s="1175"/>
      <c r="R137" s="1159"/>
      <c r="S137" s="1160"/>
      <c r="T137" s="1161"/>
      <c r="V137" s="1114"/>
      <c r="W137" s="1114"/>
      <c r="X137" s="1114"/>
    </row>
    <row r="138" spans="1:24" s="150" customFormat="1" ht="20.85" hidden="1" customHeight="1">
      <c r="A138" s="153"/>
      <c r="B138" s="514"/>
      <c r="C138" s="2511"/>
      <c r="D138" s="2512"/>
      <c r="E138" s="2512"/>
      <c r="F138" s="2512"/>
      <c r="G138" s="2513"/>
      <c r="H138" s="485" t="s">
        <v>475</v>
      </c>
      <c r="I138" s="174" t="s">
        <v>30</v>
      </c>
      <c r="J138" s="500"/>
      <c r="K138" s="417"/>
      <c r="L138" s="417"/>
      <c r="M138" s="417"/>
      <c r="N138" s="419"/>
      <c r="P138" s="1174"/>
      <c r="Q138" s="1175"/>
      <c r="R138" s="1159"/>
      <c r="S138" s="1160"/>
      <c r="T138" s="1161"/>
      <c r="V138" s="1114"/>
      <c r="W138" s="1114"/>
      <c r="X138" s="1114"/>
    </row>
    <row r="139" spans="1:24" s="150" customFormat="1" ht="20.85" hidden="1" customHeight="1">
      <c r="A139" s="153"/>
      <c r="B139" s="514"/>
      <c r="C139" s="2511"/>
      <c r="D139" s="2512"/>
      <c r="E139" s="2512"/>
      <c r="F139" s="2512"/>
      <c r="G139" s="2513"/>
      <c r="H139" s="484"/>
      <c r="I139" s="174" t="s">
        <v>30</v>
      </c>
      <c r="J139" s="500"/>
      <c r="K139" s="417"/>
      <c r="L139" s="417"/>
      <c r="M139" s="417"/>
      <c r="N139" s="419"/>
      <c r="P139" s="1174"/>
      <c r="Q139" s="1175"/>
      <c r="R139" s="1159"/>
      <c r="S139" s="1160"/>
      <c r="T139" s="1161"/>
      <c r="V139" s="1114"/>
      <c r="W139" s="1114"/>
      <c r="X139" s="1114"/>
    </row>
    <row r="140" spans="1:24" s="150" customFormat="1" ht="20.85" hidden="1" customHeight="1">
      <c r="A140" s="153"/>
      <c r="B140" s="514"/>
      <c r="C140" s="2511"/>
      <c r="D140" s="2512"/>
      <c r="E140" s="2512"/>
      <c r="F140" s="2512"/>
      <c r="G140" s="2513"/>
      <c r="H140" s="484"/>
      <c r="I140" s="174" t="s">
        <v>30</v>
      </c>
      <c r="J140" s="500"/>
      <c r="K140" s="417"/>
      <c r="L140" s="417"/>
      <c r="M140" s="417"/>
      <c r="N140" s="419"/>
      <c r="P140" s="1174"/>
      <c r="Q140" s="1175"/>
      <c r="R140" s="1159"/>
      <c r="S140" s="1160"/>
      <c r="T140" s="1161"/>
      <c r="V140" s="1114"/>
      <c r="W140" s="1114"/>
      <c r="X140" s="1114"/>
    </row>
    <row r="141" spans="1:24" s="150" customFormat="1" ht="20.85" hidden="1" customHeight="1">
      <c r="A141" s="153"/>
      <c r="B141" s="514"/>
      <c r="C141" s="2511"/>
      <c r="D141" s="2512"/>
      <c r="E141" s="2512"/>
      <c r="F141" s="2512"/>
      <c r="G141" s="2513"/>
      <c r="H141" s="484"/>
      <c r="I141" s="174" t="s">
        <v>30</v>
      </c>
      <c r="J141" s="500"/>
      <c r="K141" s="417"/>
      <c r="L141" s="417"/>
      <c r="M141" s="417"/>
      <c r="N141" s="419"/>
      <c r="P141" s="1174"/>
      <c r="Q141" s="1175"/>
      <c r="R141" s="1159"/>
      <c r="S141" s="1160"/>
      <c r="T141" s="1161"/>
      <c r="V141" s="1114"/>
      <c r="W141" s="1114"/>
      <c r="X141" s="1114"/>
    </row>
    <row r="142" spans="1:24" s="150" customFormat="1" ht="20.85" hidden="1" customHeight="1">
      <c r="A142" s="153"/>
      <c r="B142" s="514"/>
      <c r="C142" s="2511"/>
      <c r="D142" s="2512"/>
      <c r="E142" s="2512"/>
      <c r="F142" s="2512"/>
      <c r="G142" s="2513"/>
      <c r="H142" s="484"/>
      <c r="I142" s="174" t="s">
        <v>30</v>
      </c>
      <c r="J142" s="500"/>
      <c r="K142" s="417"/>
      <c r="L142" s="417"/>
      <c r="M142" s="417"/>
      <c r="N142" s="419"/>
      <c r="P142" s="1174"/>
      <c r="Q142" s="1175"/>
      <c r="R142" s="1159"/>
      <c r="S142" s="1160"/>
      <c r="T142" s="1161"/>
      <c r="V142" s="1114"/>
      <c r="W142" s="1114"/>
      <c r="X142" s="1114"/>
    </row>
    <row r="143" spans="1:24" s="150" customFormat="1" ht="20.85" hidden="1" customHeight="1">
      <c r="A143" s="153"/>
      <c r="B143" s="514"/>
      <c r="C143" s="2511"/>
      <c r="D143" s="2512"/>
      <c r="E143" s="2512"/>
      <c r="F143" s="2512"/>
      <c r="G143" s="2513"/>
      <c r="H143" s="484"/>
      <c r="I143" s="174" t="s">
        <v>30</v>
      </c>
      <c r="J143" s="500"/>
      <c r="K143" s="417"/>
      <c r="L143" s="417"/>
      <c r="M143" s="417"/>
      <c r="N143" s="419"/>
      <c r="P143" s="1174"/>
      <c r="Q143" s="1175"/>
      <c r="R143" s="1159"/>
      <c r="S143" s="1160"/>
      <c r="T143" s="1161"/>
      <c r="V143" s="1114"/>
      <c r="W143" s="1114"/>
      <c r="X143" s="1114"/>
    </row>
    <row r="144" spans="1:24" s="150" customFormat="1" ht="20.85" hidden="1" customHeight="1">
      <c r="A144" s="153"/>
      <c r="B144" s="514"/>
      <c r="C144" s="2511"/>
      <c r="D144" s="2512"/>
      <c r="E144" s="2512"/>
      <c r="F144" s="2512"/>
      <c r="G144" s="2513"/>
      <c r="H144" s="484"/>
      <c r="I144" s="174" t="s">
        <v>30</v>
      </c>
      <c r="J144" s="500"/>
      <c r="K144" s="417"/>
      <c r="L144" s="417"/>
      <c r="M144" s="417"/>
      <c r="N144" s="419"/>
      <c r="P144" s="1174"/>
      <c r="Q144" s="1175"/>
      <c r="R144" s="1159"/>
      <c r="S144" s="1160"/>
      <c r="T144" s="1161"/>
      <c r="V144" s="1114"/>
      <c r="W144" s="1114"/>
      <c r="X144" s="1114"/>
    </row>
    <row r="145" spans="1:24" s="150" customFormat="1" ht="20.85" hidden="1" customHeight="1">
      <c r="A145" s="153"/>
      <c r="B145" s="514"/>
      <c r="C145" s="2511"/>
      <c r="D145" s="2512"/>
      <c r="E145" s="2512"/>
      <c r="F145" s="2512"/>
      <c r="G145" s="2513"/>
      <c r="H145" s="484"/>
      <c r="I145" s="174" t="s">
        <v>30</v>
      </c>
      <c r="J145" s="500"/>
      <c r="K145" s="417"/>
      <c r="L145" s="417"/>
      <c r="M145" s="417"/>
      <c r="N145" s="419"/>
      <c r="P145" s="1174"/>
      <c r="Q145" s="1175"/>
      <c r="R145" s="1159"/>
      <c r="S145" s="1160"/>
      <c r="T145" s="1161"/>
      <c r="V145" s="1114"/>
      <c r="W145" s="1114"/>
      <c r="X145" s="1114"/>
    </row>
    <row r="146" spans="1:24" s="150" customFormat="1" ht="20.85" hidden="1" customHeight="1">
      <c r="A146" s="153"/>
      <c r="B146" s="514"/>
      <c r="C146" s="2511"/>
      <c r="D146" s="2512"/>
      <c r="E146" s="2512"/>
      <c r="F146" s="2512"/>
      <c r="G146" s="2513"/>
      <c r="H146" s="484"/>
      <c r="I146" s="174" t="s">
        <v>30</v>
      </c>
      <c r="J146" s="500"/>
      <c r="K146" s="417"/>
      <c r="L146" s="417"/>
      <c r="M146" s="417"/>
      <c r="N146" s="419"/>
      <c r="P146" s="1174"/>
      <c r="Q146" s="1175"/>
      <c r="R146" s="1159"/>
      <c r="S146" s="1160"/>
      <c r="T146" s="1161"/>
      <c r="V146" s="1114"/>
      <c r="W146" s="1114"/>
      <c r="X146" s="1114"/>
    </row>
    <row r="147" spans="1:24" s="150" customFormat="1" ht="20.85" hidden="1" customHeight="1">
      <c r="A147" s="153"/>
      <c r="B147" s="514"/>
      <c r="C147" s="2511"/>
      <c r="D147" s="2512"/>
      <c r="E147" s="2512"/>
      <c r="F147" s="2512"/>
      <c r="G147" s="2513"/>
      <c r="H147" s="484"/>
      <c r="I147" s="174" t="s">
        <v>30</v>
      </c>
      <c r="J147" s="500"/>
      <c r="K147" s="417"/>
      <c r="L147" s="417"/>
      <c r="M147" s="417"/>
      <c r="N147" s="419"/>
      <c r="P147" s="1174"/>
      <c r="Q147" s="1175"/>
      <c r="R147" s="1159"/>
      <c r="S147" s="1160"/>
      <c r="T147" s="1161"/>
      <c r="V147" s="1114"/>
      <c r="W147" s="1114"/>
      <c r="X147" s="1114"/>
    </row>
    <row r="148" spans="1:24" s="150" customFormat="1" ht="20.85" hidden="1" customHeight="1">
      <c r="A148" s="153"/>
      <c r="B148" s="514"/>
      <c r="C148" s="2511"/>
      <c r="D148" s="2512"/>
      <c r="E148" s="2512"/>
      <c r="F148" s="2512"/>
      <c r="G148" s="2513"/>
      <c r="H148" s="484"/>
      <c r="I148" s="174" t="s">
        <v>30</v>
      </c>
      <c r="J148" s="500"/>
      <c r="K148" s="417"/>
      <c r="L148" s="417"/>
      <c r="M148" s="417"/>
      <c r="N148" s="419"/>
      <c r="P148" s="1174"/>
      <c r="Q148" s="1175"/>
      <c r="R148" s="1159"/>
      <c r="S148" s="1160"/>
      <c r="T148" s="1161"/>
      <c r="V148" s="1114"/>
      <c r="W148" s="1114"/>
      <c r="X148" s="1114"/>
    </row>
    <row r="149" spans="1:24" s="150" customFormat="1" ht="23.4" thickBot="1">
      <c r="A149" s="153"/>
      <c r="B149" s="504" t="s">
        <v>264</v>
      </c>
      <c r="C149" s="2625" t="s">
        <v>265</v>
      </c>
      <c r="D149" s="2625"/>
      <c r="E149" s="2625"/>
      <c r="F149" s="2625"/>
      <c r="G149" s="2625"/>
      <c r="H149" s="516">
        <v>26450</v>
      </c>
      <c r="I149" s="176" t="s">
        <v>30</v>
      </c>
      <c r="J149" s="492"/>
      <c r="K149" s="525">
        <f>K150+K166</f>
        <v>6394030.2400000002</v>
      </c>
      <c r="L149" s="525">
        <f>L150+L166</f>
        <v>5845793</v>
      </c>
      <c r="M149" s="525">
        <f>M150+M166</f>
        <v>5845793</v>
      </c>
      <c r="N149" s="177">
        <f>N150+N166</f>
        <v>0</v>
      </c>
      <c r="P149" s="1171"/>
      <c r="Q149" s="1172"/>
      <c r="R149" s="1150"/>
      <c r="S149" s="1151"/>
      <c r="T149" s="1152"/>
      <c r="V149" s="1114"/>
      <c r="W149" s="1114"/>
      <c r="X149" s="1114"/>
    </row>
    <row r="150" spans="1:24" s="150" customFormat="1" ht="21.6" thickBot="1">
      <c r="A150" s="153"/>
      <c r="B150" s="501" t="s">
        <v>266</v>
      </c>
      <c r="C150" s="2626" t="s">
        <v>281</v>
      </c>
      <c r="D150" s="2627"/>
      <c r="E150" s="2627"/>
      <c r="F150" s="2627"/>
      <c r="G150" s="2628"/>
      <c r="H150" s="495">
        <v>26451</v>
      </c>
      <c r="I150" s="495" t="s">
        <v>30</v>
      </c>
      <c r="J150" s="493"/>
      <c r="K150" s="1128">
        <f>R150-Q150</f>
        <v>6394030.2400000002</v>
      </c>
      <c r="L150" s="1128">
        <f>S150</f>
        <v>5845793</v>
      </c>
      <c r="M150" s="1128">
        <f>T150</f>
        <v>5845793</v>
      </c>
      <c r="N150" s="494"/>
      <c r="O150" s="635" t="s">
        <v>809</v>
      </c>
      <c r="P150" s="1164" t="s">
        <v>489</v>
      </c>
      <c r="Q150" s="1169">
        <v>0</v>
      </c>
      <c r="R150" s="1153">
        <f>ПРОВЕРКА!H17</f>
        <v>6394030.2400000002</v>
      </c>
      <c r="S150" s="1154">
        <f>ПРОВЕРКА!I17</f>
        <v>5845793</v>
      </c>
      <c r="T150" s="1155">
        <f>ПРОВЕРКА!J17</f>
        <v>5845793</v>
      </c>
      <c r="U150" s="1416">
        <f t="shared" ref="U150" si="25">K150-R150</f>
        <v>0</v>
      </c>
      <c r="V150" s="1114"/>
      <c r="W150" s="1114"/>
      <c r="X150" s="1114"/>
    </row>
    <row r="151" spans="1:24" s="150" customFormat="1" ht="21">
      <c r="A151" s="153"/>
      <c r="B151" s="514"/>
      <c r="C151" s="2502" t="s">
        <v>444</v>
      </c>
      <c r="D151" s="2503"/>
      <c r="E151" s="2503"/>
      <c r="F151" s="2503"/>
      <c r="G151" s="2504"/>
      <c r="H151" s="485" t="s">
        <v>449</v>
      </c>
      <c r="I151" s="483" t="s">
        <v>30</v>
      </c>
      <c r="J151" s="577"/>
      <c r="K151" s="1121"/>
      <c r="L151" s="1121"/>
      <c r="M151" s="1121"/>
      <c r="N151" s="419"/>
      <c r="P151" s="1170"/>
      <c r="Q151" s="1180"/>
      <c r="R151" s="1156"/>
      <c r="S151" s="1157"/>
      <c r="T151" s="1158"/>
      <c r="V151" s="1114"/>
      <c r="W151" s="1114"/>
      <c r="X151" s="1114"/>
    </row>
    <row r="152" spans="1:24" s="150" customFormat="1" ht="20.85" hidden="1" customHeight="1">
      <c r="A152" s="153"/>
      <c r="B152" s="514"/>
      <c r="C152" s="2502"/>
      <c r="D152" s="2503"/>
      <c r="E152" s="2503"/>
      <c r="F152" s="2503"/>
      <c r="G152" s="2504"/>
      <c r="H152" s="485" t="s">
        <v>476</v>
      </c>
      <c r="I152" s="483" t="s">
        <v>30</v>
      </c>
      <c r="J152" s="500"/>
      <c r="K152" s="1121"/>
      <c r="L152" s="1121"/>
      <c r="M152" s="1121"/>
      <c r="N152" s="419"/>
      <c r="P152" s="1173"/>
      <c r="Q152" s="1175"/>
      <c r="R152" s="1159"/>
      <c r="S152" s="1160"/>
      <c r="T152" s="1161"/>
      <c r="V152" s="1114"/>
      <c r="W152" s="1114"/>
      <c r="X152" s="1114"/>
    </row>
    <row r="153" spans="1:24" s="150" customFormat="1" ht="20.85" hidden="1" customHeight="1">
      <c r="A153" s="153"/>
      <c r="B153" s="514"/>
      <c r="C153" s="2502"/>
      <c r="D153" s="2503"/>
      <c r="E153" s="2503"/>
      <c r="F153" s="2503"/>
      <c r="G153" s="2504"/>
      <c r="H153" s="485" t="s">
        <v>477</v>
      </c>
      <c r="I153" s="483" t="s">
        <v>30</v>
      </c>
      <c r="J153" s="500"/>
      <c r="K153" s="1121"/>
      <c r="L153" s="1121"/>
      <c r="M153" s="1121"/>
      <c r="N153" s="419"/>
      <c r="P153" s="1173"/>
      <c r="Q153" s="1175"/>
      <c r="R153" s="1159"/>
      <c r="S153" s="1160"/>
      <c r="T153" s="1161"/>
      <c r="V153" s="1114"/>
      <c r="W153" s="1114"/>
      <c r="X153" s="1114"/>
    </row>
    <row r="154" spans="1:24" s="150" customFormat="1" ht="20.85" hidden="1" customHeight="1">
      <c r="A154" s="153"/>
      <c r="B154" s="514"/>
      <c r="C154" s="2502"/>
      <c r="D154" s="2503"/>
      <c r="E154" s="2503"/>
      <c r="F154" s="2503"/>
      <c r="G154" s="2504"/>
      <c r="H154" s="485" t="s">
        <v>478</v>
      </c>
      <c r="I154" s="483" t="s">
        <v>30</v>
      </c>
      <c r="J154" s="500"/>
      <c r="K154" s="1121"/>
      <c r="L154" s="1121"/>
      <c r="M154" s="1121"/>
      <c r="N154" s="419"/>
      <c r="P154" s="1173"/>
      <c r="Q154" s="1175"/>
      <c r="R154" s="1159"/>
      <c r="S154" s="1160"/>
      <c r="T154" s="1161"/>
      <c r="V154" s="1114"/>
      <c r="W154" s="1114"/>
      <c r="X154" s="1114"/>
    </row>
    <row r="155" spans="1:24" s="150" customFormat="1" ht="20.85" hidden="1" customHeight="1">
      <c r="A155" s="153"/>
      <c r="B155" s="514"/>
      <c r="C155" s="2502"/>
      <c r="D155" s="2503"/>
      <c r="E155" s="2503"/>
      <c r="F155" s="2503"/>
      <c r="G155" s="2504"/>
      <c r="H155" s="485" t="s">
        <v>479</v>
      </c>
      <c r="I155" s="483" t="s">
        <v>30</v>
      </c>
      <c r="J155" s="500"/>
      <c r="K155" s="1121"/>
      <c r="L155" s="1121"/>
      <c r="M155" s="1121"/>
      <c r="N155" s="419"/>
      <c r="P155" s="1173"/>
      <c r="Q155" s="1175"/>
      <c r="R155" s="1159"/>
      <c r="S155" s="1160"/>
      <c r="T155" s="1161"/>
      <c r="V155" s="1114"/>
      <c r="W155" s="1114"/>
      <c r="X155" s="1114"/>
    </row>
    <row r="156" spans="1:24" s="150" customFormat="1" ht="20.85" hidden="1" customHeight="1">
      <c r="A156" s="153"/>
      <c r="B156" s="514"/>
      <c r="C156" s="2502"/>
      <c r="D156" s="2503"/>
      <c r="E156" s="2503"/>
      <c r="F156" s="2503"/>
      <c r="G156" s="2504"/>
      <c r="H156" s="484"/>
      <c r="I156" s="483" t="s">
        <v>30</v>
      </c>
      <c r="J156" s="500"/>
      <c r="K156" s="1121"/>
      <c r="L156" s="1121"/>
      <c r="M156" s="1121"/>
      <c r="N156" s="419"/>
      <c r="P156" s="1173"/>
      <c r="Q156" s="1175"/>
      <c r="R156" s="1159"/>
      <c r="S156" s="1160"/>
      <c r="T156" s="1161"/>
      <c r="V156" s="1114"/>
      <c r="W156" s="1114"/>
      <c r="X156" s="1114"/>
    </row>
    <row r="157" spans="1:24" s="150" customFormat="1" ht="20.85" hidden="1" customHeight="1">
      <c r="A157" s="153"/>
      <c r="B157" s="514"/>
      <c r="C157" s="2502"/>
      <c r="D157" s="2503"/>
      <c r="E157" s="2503"/>
      <c r="F157" s="2503"/>
      <c r="G157" s="2504"/>
      <c r="H157" s="484"/>
      <c r="I157" s="483" t="s">
        <v>30</v>
      </c>
      <c r="J157" s="500"/>
      <c r="K157" s="1121"/>
      <c r="L157" s="1121"/>
      <c r="M157" s="1121"/>
      <c r="N157" s="419"/>
      <c r="P157" s="1173"/>
      <c r="Q157" s="1175"/>
      <c r="R157" s="1159"/>
      <c r="S157" s="1160"/>
      <c r="T157" s="1161"/>
      <c r="V157" s="1114"/>
      <c r="W157" s="1114"/>
      <c r="X157" s="1114"/>
    </row>
    <row r="158" spans="1:24" s="150" customFormat="1" ht="20.85" hidden="1" customHeight="1">
      <c r="A158" s="153"/>
      <c r="B158" s="514"/>
      <c r="C158" s="2502"/>
      <c r="D158" s="2503"/>
      <c r="E158" s="2503"/>
      <c r="F158" s="2503"/>
      <c r="G158" s="2504"/>
      <c r="H158" s="484"/>
      <c r="I158" s="483" t="s">
        <v>30</v>
      </c>
      <c r="J158" s="500"/>
      <c r="K158" s="1121"/>
      <c r="L158" s="1121"/>
      <c r="M158" s="1121"/>
      <c r="N158" s="419"/>
      <c r="P158" s="1173"/>
      <c r="Q158" s="1175"/>
      <c r="R158" s="1159"/>
      <c r="S158" s="1160"/>
      <c r="T158" s="1161"/>
      <c r="V158" s="1114"/>
      <c r="W158" s="1114"/>
      <c r="X158" s="1114"/>
    </row>
    <row r="159" spans="1:24" s="150" customFormat="1" ht="20.85" hidden="1" customHeight="1">
      <c r="A159" s="153"/>
      <c r="B159" s="514"/>
      <c r="C159" s="2502"/>
      <c r="D159" s="2503"/>
      <c r="E159" s="2503"/>
      <c r="F159" s="2503"/>
      <c r="G159" s="2504"/>
      <c r="H159" s="484"/>
      <c r="I159" s="483" t="s">
        <v>30</v>
      </c>
      <c r="J159" s="500"/>
      <c r="K159" s="1121"/>
      <c r="L159" s="1121"/>
      <c r="M159" s="1121"/>
      <c r="N159" s="419"/>
      <c r="P159" s="1173"/>
      <c r="Q159" s="1175"/>
      <c r="R159" s="1159"/>
      <c r="S159" s="1160"/>
      <c r="T159" s="1161"/>
      <c r="V159" s="1114"/>
      <c r="W159" s="1114"/>
      <c r="X159" s="1114"/>
    </row>
    <row r="160" spans="1:24" s="150" customFormat="1" ht="20.85" hidden="1" customHeight="1">
      <c r="A160" s="153"/>
      <c r="B160" s="514"/>
      <c r="C160" s="2502"/>
      <c r="D160" s="2503"/>
      <c r="E160" s="2503"/>
      <c r="F160" s="2503"/>
      <c r="G160" s="2504"/>
      <c r="H160" s="484"/>
      <c r="I160" s="483" t="s">
        <v>30</v>
      </c>
      <c r="J160" s="500"/>
      <c r="K160" s="1121"/>
      <c r="L160" s="1121"/>
      <c r="M160" s="1121"/>
      <c r="N160" s="419"/>
      <c r="P160" s="1173"/>
      <c r="Q160" s="1175"/>
      <c r="R160" s="1159"/>
      <c r="S160" s="1160"/>
      <c r="T160" s="1161"/>
      <c r="V160" s="1114"/>
      <c r="W160" s="1114"/>
      <c r="X160" s="1114"/>
    </row>
    <row r="161" spans="1:24" s="150" customFormat="1" ht="20.85" hidden="1" customHeight="1">
      <c r="A161" s="153"/>
      <c r="B161" s="514"/>
      <c r="C161" s="2502"/>
      <c r="D161" s="2503"/>
      <c r="E161" s="2503"/>
      <c r="F161" s="2503"/>
      <c r="G161" s="2504"/>
      <c r="H161" s="484"/>
      <c r="I161" s="483" t="s">
        <v>30</v>
      </c>
      <c r="J161" s="500"/>
      <c r="K161" s="1121"/>
      <c r="L161" s="1121"/>
      <c r="M161" s="1121"/>
      <c r="N161" s="419"/>
      <c r="P161" s="1173"/>
      <c r="Q161" s="1175"/>
      <c r="R161" s="1159"/>
      <c r="S161" s="1160"/>
      <c r="T161" s="1161"/>
      <c r="V161" s="1114"/>
      <c r="W161" s="1114"/>
      <c r="X161" s="1114"/>
    </row>
    <row r="162" spans="1:24" s="150" customFormat="1" ht="20.85" hidden="1" customHeight="1">
      <c r="A162" s="153"/>
      <c r="B162" s="514"/>
      <c r="C162" s="2502"/>
      <c r="D162" s="2503"/>
      <c r="E162" s="2503"/>
      <c r="F162" s="2503"/>
      <c r="G162" s="2504"/>
      <c r="H162" s="484"/>
      <c r="I162" s="483" t="s">
        <v>30</v>
      </c>
      <c r="J162" s="500"/>
      <c r="K162" s="1121"/>
      <c r="L162" s="1121"/>
      <c r="M162" s="1121"/>
      <c r="N162" s="419"/>
      <c r="P162" s="1173"/>
      <c r="Q162" s="1175"/>
      <c r="R162" s="1159"/>
      <c r="S162" s="1160"/>
      <c r="T162" s="1161"/>
      <c r="V162" s="1114"/>
      <c r="W162" s="1114"/>
      <c r="X162" s="1114"/>
    </row>
    <row r="163" spans="1:24" s="150" customFormat="1" ht="20.85" hidden="1" customHeight="1">
      <c r="A163" s="153"/>
      <c r="B163" s="514"/>
      <c r="C163" s="2502"/>
      <c r="D163" s="2503"/>
      <c r="E163" s="2503"/>
      <c r="F163" s="2503"/>
      <c r="G163" s="2504"/>
      <c r="H163" s="484"/>
      <c r="I163" s="483" t="s">
        <v>30</v>
      </c>
      <c r="J163" s="500"/>
      <c r="K163" s="1121"/>
      <c r="L163" s="1121"/>
      <c r="M163" s="1121"/>
      <c r="N163" s="419"/>
      <c r="P163" s="1173"/>
      <c r="Q163" s="1175"/>
      <c r="R163" s="1159"/>
      <c r="S163" s="1160"/>
      <c r="T163" s="1161"/>
      <c r="V163" s="1114"/>
      <c r="W163" s="1114"/>
      <c r="X163" s="1114"/>
    </row>
    <row r="164" spans="1:24" s="150" customFormat="1" ht="20.85" hidden="1" customHeight="1">
      <c r="A164" s="153"/>
      <c r="B164" s="514"/>
      <c r="C164" s="2502"/>
      <c r="D164" s="2503"/>
      <c r="E164" s="2503"/>
      <c r="F164" s="2503"/>
      <c r="G164" s="2504"/>
      <c r="H164" s="484"/>
      <c r="I164" s="483" t="s">
        <v>30</v>
      </c>
      <c r="J164" s="500"/>
      <c r="K164" s="1121"/>
      <c r="L164" s="1121"/>
      <c r="M164" s="1121"/>
      <c r="N164" s="419"/>
      <c r="P164" s="1173"/>
      <c r="Q164" s="1175"/>
      <c r="R164" s="1159"/>
      <c r="S164" s="1160"/>
      <c r="T164" s="1161"/>
      <c r="V164" s="1114"/>
      <c r="W164" s="1114"/>
      <c r="X164" s="1114"/>
    </row>
    <row r="165" spans="1:24" s="150" customFormat="1" ht="20.85" hidden="1" customHeight="1">
      <c r="A165" s="153"/>
      <c r="B165" s="514"/>
      <c r="C165" s="2502"/>
      <c r="D165" s="2503"/>
      <c r="E165" s="2503"/>
      <c r="F165" s="2503"/>
      <c r="G165" s="2504"/>
      <c r="H165" s="484"/>
      <c r="I165" s="483" t="s">
        <v>30</v>
      </c>
      <c r="J165" s="500"/>
      <c r="K165" s="1121"/>
      <c r="L165" s="1121"/>
      <c r="M165" s="1121"/>
      <c r="N165" s="419"/>
      <c r="P165" s="1173"/>
      <c r="Q165" s="1175"/>
      <c r="R165" s="1159"/>
      <c r="S165" s="1160"/>
      <c r="T165" s="1161"/>
      <c r="V165" s="1114"/>
      <c r="W165" s="1114"/>
      <c r="X165" s="1114"/>
    </row>
    <row r="166" spans="1:24" s="150" customFormat="1" ht="21.45" hidden="1" customHeight="1" thickBot="1">
      <c r="A166" s="153"/>
      <c r="B166" s="505" t="s">
        <v>267</v>
      </c>
      <c r="C166" s="2514" t="s">
        <v>258</v>
      </c>
      <c r="D166" s="2515"/>
      <c r="E166" s="2515"/>
      <c r="F166" s="2515"/>
      <c r="G166" s="2516"/>
      <c r="H166" s="508">
        <v>26452</v>
      </c>
      <c r="I166" s="506" t="s">
        <v>30</v>
      </c>
      <c r="J166" s="507"/>
      <c r="K166" s="1122"/>
      <c r="L166" s="1122"/>
      <c r="M166" s="1122"/>
      <c r="N166" s="489"/>
      <c r="O166" s="436" t="s">
        <v>808</v>
      </c>
      <c r="P166" s="1176"/>
      <c r="Q166" s="1181"/>
      <c r="R166" s="1177"/>
      <c r="S166" s="1178"/>
      <c r="T166" s="1179"/>
      <c r="V166" s="1114"/>
      <c r="W166" s="1114"/>
      <c r="X166" s="1114"/>
    </row>
    <row r="167" spans="1:24" s="150" customFormat="1" ht="45.3" customHeight="1">
      <c r="A167" s="153"/>
      <c r="B167" s="324" t="s">
        <v>268</v>
      </c>
      <c r="C167" s="2629" t="s">
        <v>729</v>
      </c>
      <c r="D167" s="2629"/>
      <c r="E167" s="2629"/>
      <c r="F167" s="2629"/>
      <c r="G167" s="2629"/>
      <c r="H167" s="325">
        <v>26500</v>
      </c>
      <c r="I167" s="325" t="s">
        <v>30</v>
      </c>
      <c r="J167" s="517"/>
      <c r="K167" s="446">
        <f>K168</f>
        <v>15298497.740000002</v>
      </c>
      <c r="L167" s="446">
        <f>L169</f>
        <v>14018819</v>
      </c>
      <c r="M167" s="446">
        <f>M170</f>
        <v>16701919</v>
      </c>
      <c r="N167" s="447"/>
      <c r="O167" s="635" t="s">
        <v>809</v>
      </c>
      <c r="P167" s="391"/>
      <c r="Q167" s="391"/>
      <c r="R167" s="391"/>
      <c r="S167" s="432"/>
      <c r="T167" s="432"/>
      <c r="U167" s="432"/>
      <c r="V167" s="1114"/>
      <c r="W167" s="1114"/>
      <c r="X167" s="1114"/>
    </row>
    <row r="168" spans="1:24" s="150" customFormat="1" ht="21.45" customHeight="1">
      <c r="A168" s="153"/>
      <c r="B168" s="179"/>
      <c r="C168" s="2508" t="s">
        <v>269</v>
      </c>
      <c r="D168" s="2509"/>
      <c r="E168" s="2509"/>
      <c r="F168" s="2509"/>
      <c r="G168" s="2510"/>
      <c r="H168" s="492">
        <v>26510</v>
      </c>
      <c r="I168" s="176">
        <f>'КФО 4'!H14</f>
        <v>2024</v>
      </c>
      <c r="J168" s="492"/>
      <c r="K168" s="177">
        <f>K86-K89</f>
        <v>15298497.740000002</v>
      </c>
      <c r="L168" s="177"/>
      <c r="M168" s="177"/>
      <c r="N168" s="186"/>
      <c r="O168" s="635" t="s">
        <v>810</v>
      </c>
      <c r="P168" s="391"/>
      <c r="Q168" s="391"/>
      <c r="R168" s="391"/>
      <c r="S168" s="432"/>
      <c r="T168" s="432"/>
      <c r="U168" s="432"/>
      <c r="V168" s="1114"/>
      <c r="W168" s="1114"/>
      <c r="X168" s="1114"/>
    </row>
    <row r="169" spans="1:24" s="150" customFormat="1" ht="21">
      <c r="A169" s="153"/>
      <c r="B169" s="179"/>
      <c r="C169" s="2508" t="s">
        <v>269</v>
      </c>
      <c r="D169" s="2509"/>
      <c r="E169" s="2509"/>
      <c r="F169" s="2509"/>
      <c r="G169" s="2510"/>
      <c r="H169" s="492">
        <v>26520</v>
      </c>
      <c r="I169" s="176">
        <f>'КФО 4'!I14</f>
        <v>2025</v>
      </c>
      <c r="J169" s="492"/>
      <c r="K169" s="177"/>
      <c r="L169" s="177">
        <f>L86</f>
        <v>14018819</v>
      </c>
      <c r="M169" s="177"/>
      <c r="N169" s="186"/>
      <c r="O169" s="435"/>
      <c r="P169" s="391"/>
      <c r="Q169" s="391"/>
      <c r="R169" s="391"/>
      <c r="S169" s="432"/>
      <c r="T169" s="432"/>
      <c r="U169" s="432"/>
      <c r="V169" s="1114"/>
      <c r="W169" s="1114"/>
      <c r="X169" s="1114"/>
    </row>
    <row r="170" spans="1:24" s="150" customFormat="1" ht="21">
      <c r="A170" s="153"/>
      <c r="B170" s="179"/>
      <c r="C170" s="2508" t="s">
        <v>269</v>
      </c>
      <c r="D170" s="2509"/>
      <c r="E170" s="2509"/>
      <c r="F170" s="2509"/>
      <c r="G170" s="2510"/>
      <c r="H170" s="492">
        <v>26530</v>
      </c>
      <c r="I170" s="176">
        <f>'КФО 4'!J14</f>
        <v>2026</v>
      </c>
      <c r="J170" s="492"/>
      <c r="K170" s="177"/>
      <c r="L170" s="177"/>
      <c r="M170" s="177">
        <f>M86</f>
        <v>16701919</v>
      </c>
      <c r="N170" s="186"/>
      <c r="O170" s="435"/>
      <c r="P170" s="391"/>
      <c r="Q170" s="391"/>
      <c r="R170" s="391"/>
      <c r="S170" s="432"/>
      <c r="T170" s="432"/>
      <c r="U170" s="432"/>
      <c r="V170" s="1114"/>
      <c r="W170" s="1114"/>
      <c r="X170" s="1114"/>
    </row>
    <row r="171" spans="1:24" s="150" customFormat="1" ht="45.6" hidden="1" customHeight="1">
      <c r="A171" s="153"/>
      <c r="B171" s="518" t="s">
        <v>270</v>
      </c>
      <c r="C171" s="2621" t="s">
        <v>734</v>
      </c>
      <c r="D171" s="2621"/>
      <c r="E171" s="2621"/>
      <c r="F171" s="2621"/>
      <c r="G171" s="2621"/>
      <c r="H171" s="520">
        <v>26600</v>
      </c>
      <c r="I171" s="520" t="s">
        <v>30</v>
      </c>
      <c r="J171" s="520"/>
      <c r="K171" s="519">
        <f t="shared" ref="K171" si="26">K172</f>
        <v>15298497.740000002</v>
      </c>
      <c r="L171" s="519">
        <f>L173</f>
        <v>14018819</v>
      </c>
      <c r="M171" s="519">
        <f>M174</f>
        <v>16701919</v>
      </c>
      <c r="N171" s="519"/>
      <c r="O171" s="1038" t="s">
        <v>808</v>
      </c>
      <c r="P171" s="440">
        <f>K171-K107</f>
        <v>0</v>
      </c>
      <c r="Q171" s="441">
        <f>L171-L107</f>
        <v>0</v>
      </c>
      <c r="R171" s="442">
        <f>M171-M107</f>
        <v>0</v>
      </c>
      <c r="S171" s="404"/>
      <c r="T171" s="404"/>
      <c r="U171" s="404"/>
      <c r="V171" s="1114"/>
      <c r="W171" s="1114"/>
      <c r="X171" s="1114"/>
    </row>
    <row r="172" spans="1:24" s="150" customFormat="1" ht="21" hidden="1" customHeight="1" thickBot="1">
      <c r="A172" s="153"/>
      <c r="B172" s="179"/>
      <c r="C172" s="2505" t="s">
        <v>269</v>
      </c>
      <c r="D172" s="2506"/>
      <c r="E172" s="2506"/>
      <c r="F172" s="2506"/>
      <c r="G172" s="2507"/>
      <c r="H172" s="491">
        <v>26610</v>
      </c>
      <c r="I172" s="491">
        <f>'КФО 4'!H14</f>
        <v>2024</v>
      </c>
      <c r="J172" s="491"/>
      <c r="K172" s="433">
        <f>K86-K89</f>
        <v>15298497.740000002</v>
      </c>
      <c r="L172" s="433"/>
      <c r="M172" s="433"/>
      <c r="N172" s="434"/>
      <c r="O172" s="1038" t="s">
        <v>808</v>
      </c>
      <c r="P172" s="437">
        <f>K172-K107</f>
        <v>0</v>
      </c>
      <c r="Q172" s="438">
        <f>L173-L107</f>
        <v>0</v>
      </c>
      <c r="R172" s="439">
        <f>M174-M107</f>
        <v>0</v>
      </c>
      <c r="S172" s="404"/>
      <c r="T172" s="404"/>
      <c r="U172" s="404"/>
      <c r="V172" s="1114"/>
      <c r="W172" s="1114"/>
      <c r="X172" s="1114"/>
    </row>
    <row r="173" spans="1:24" s="150" customFormat="1" ht="21.45" hidden="1" customHeight="1">
      <c r="B173" s="179"/>
      <c r="C173" s="2505" t="s">
        <v>269</v>
      </c>
      <c r="D173" s="2506"/>
      <c r="E173" s="2506"/>
      <c r="F173" s="2506"/>
      <c r="G173" s="2507"/>
      <c r="H173" s="491">
        <v>26620</v>
      </c>
      <c r="I173" s="491">
        <f>'КФО 4'!I14</f>
        <v>2025</v>
      </c>
      <c r="J173" s="521"/>
      <c r="K173" s="433"/>
      <c r="L173" s="433">
        <f>L86-L106</f>
        <v>14018819</v>
      </c>
      <c r="M173" s="433"/>
      <c r="N173" s="522"/>
      <c r="V173" s="1114"/>
      <c r="W173" s="1114"/>
      <c r="X173" s="1114"/>
    </row>
    <row r="174" spans="1:24" s="150" customFormat="1" ht="21.45" hidden="1" customHeight="1">
      <c r="B174" s="179"/>
      <c r="C174" s="2505" t="s">
        <v>269</v>
      </c>
      <c r="D174" s="2506"/>
      <c r="E174" s="2506"/>
      <c r="F174" s="2506"/>
      <c r="G174" s="2507"/>
      <c r="H174" s="491">
        <v>26630</v>
      </c>
      <c r="I174" s="491">
        <f>'КФО 4'!J14</f>
        <v>2026</v>
      </c>
      <c r="J174" s="521"/>
      <c r="K174" s="433"/>
      <c r="L174" s="433"/>
      <c r="M174" s="433">
        <f>M86-M106</f>
        <v>16701919</v>
      </c>
      <c r="N174" s="522"/>
      <c r="V174" s="1114"/>
      <c r="W174" s="1114"/>
      <c r="X174" s="1114"/>
    </row>
    <row r="175" spans="1:24" s="187" customFormat="1" ht="8.1" customHeight="1">
      <c r="B175" s="221"/>
      <c r="C175" s="222"/>
      <c r="D175" s="222"/>
      <c r="E175" s="222"/>
      <c r="F175" s="188"/>
      <c r="G175" s="188"/>
      <c r="H175" s="189"/>
      <c r="I175" s="189"/>
      <c r="J175" s="189"/>
      <c r="K175" s="191"/>
      <c r="N175" s="190"/>
      <c r="P175" s="202"/>
      <c r="Q175" s="202"/>
      <c r="R175" s="202"/>
      <c r="S175" s="202"/>
      <c r="T175" s="202"/>
      <c r="U175" s="202"/>
      <c r="V175" s="1116"/>
      <c r="W175" s="1116"/>
      <c r="X175" s="1116"/>
    </row>
    <row r="176" spans="1:24" s="221" customFormat="1" ht="23.7" customHeight="1">
      <c r="B176" s="2609" t="s">
        <v>532</v>
      </c>
      <c r="C176" s="2609"/>
      <c r="D176" s="2609"/>
      <c r="E176" s="2609"/>
      <c r="F176" s="624"/>
      <c r="G176" s="302" t="s">
        <v>1112</v>
      </c>
      <c r="H176" s="302"/>
      <c r="I176" s="302"/>
      <c r="J176" s="302"/>
      <c r="K176" s="1094"/>
      <c r="L176" s="1095"/>
      <c r="M176" s="1095"/>
      <c r="N176" s="240"/>
      <c r="O176" s="473"/>
      <c r="P176" s="391"/>
      <c r="Q176" s="391"/>
      <c r="R176" s="391"/>
      <c r="S176" s="241"/>
      <c r="T176" s="241"/>
      <c r="U176" s="241"/>
      <c r="V176" s="1117"/>
      <c r="W176" s="1117"/>
      <c r="X176" s="1117"/>
    </row>
    <row r="177" spans="2:24" s="221" customFormat="1" ht="9.75" customHeight="1">
      <c r="B177" s="321"/>
      <c r="C177" s="321"/>
      <c r="D177" s="321"/>
      <c r="E177" s="321"/>
      <c r="F177" s="322"/>
      <c r="G177" s="302"/>
      <c r="H177" s="302"/>
      <c r="I177" s="302"/>
      <c r="J177" s="302"/>
      <c r="K177" s="302"/>
      <c r="L177" s="239"/>
      <c r="M177" s="239"/>
      <c r="N177" s="240"/>
      <c r="O177" s="239"/>
      <c r="P177" s="391"/>
      <c r="Q177" s="391"/>
      <c r="R177" s="391"/>
      <c r="S177" s="241"/>
      <c r="T177" s="241"/>
      <c r="U177" s="241"/>
      <c r="V177" s="1117"/>
      <c r="W177" s="1117"/>
      <c r="X177" s="1117"/>
    </row>
    <row r="178" spans="2:24" s="221" customFormat="1" ht="20.85" customHeight="1">
      <c r="B178" s="229"/>
      <c r="C178" s="230"/>
      <c r="D178" s="2609" t="s">
        <v>369</v>
      </c>
      <c r="E178" s="2609"/>
      <c r="F178" s="625"/>
      <c r="G178" s="524" t="str">
        <f>G176</f>
        <v>Е.Э. Барбашина</v>
      </c>
      <c r="H178" s="239"/>
      <c r="I178" s="239"/>
      <c r="J178" s="239"/>
      <c r="K178" s="239"/>
      <c r="L178" s="1426" t="str">
        <f>L5</f>
        <v>" 28 " июня</v>
      </c>
      <c r="M178" s="1488" t="str">
        <f>M5</f>
        <v>20 24 г.</v>
      </c>
      <c r="N178" s="240"/>
      <c r="O178" s="239"/>
      <c r="P178" s="391"/>
      <c r="Q178" s="391"/>
      <c r="R178" s="391"/>
      <c r="S178" s="241"/>
      <c r="T178" s="241"/>
      <c r="U178" s="241"/>
      <c r="V178" s="1117"/>
      <c r="W178" s="1117"/>
      <c r="X178" s="1117"/>
    </row>
    <row r="179" spans="2:24" s="187" customFormat="1" ht="20.25" customHeight="1">
      <c r="B179" s="2619"/>
      <c r="C179" s="2619"/>
      <c r="D179" s="1489"/>
      <c r="E179" s="233"/>
      <c r="F179" s="231"/>
      <c r="G179" s="234"/>
      <c r="H179" s="232"/>
      <c r="I179" s="232"/>
      <c r="J179" s="235"/>
      <c r="K179" s="235"/>
      <c r="L179" s="2452" t="s">
        <v>287</v>
      </c>
      <c r="M179" s="2452"/>
      <c r="N179" s="228"/>
      <c r="O179" s="227"/>
      <c r="P179" s="391"/>
      <c r="Q179" s="391"/>
      <c r="R179" s="391"/>
      <c r="S179" s="202"/>
      <c r="T179" s="202"/>
      <c r="U179" s="202"/>
      <c r="V179" s="1116"/>
      <c r="W179" s="1116"/>
      <c r="X179" s="1116"/>
    </row>
    <row r="180" spans="2:24" s="192" customFormat="1" ht="20.25" hidden="1" customHeight="1">
      <c r="B180" s="236" t="s">
        <v>271</v>
      </c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8"/>
      <c r="P180" s="391"/>
      <c r="Q180" s="391"/>
      <c r="R180" s="391"/>
      <c r="S180" s="203"/>
      <c r="T180" s="203"/>
      <c r="U180" s="203"/>
      <c r="V180" s="1118"/>
      <c r="W180" s="1118"/>
      <c r="X180" s="1118"/>
    </row>
    <row r="181" spans="2:24" ht="15.6" hidden="1" customHeight="1">
      <c r="B181" s="2546"/>
      <c r="C181" s="2546"/>
      <c r="D181" s="2546"/>
      <c r="E181" s="2546"/>
      <c r="F181" s="2546"/>
      <c r="G181" s="2546"/>
      <c r="H181" s="2546"/>
      <c r="I181" s="2546"/>
      <c r="J181" s="2546"/>
      <c r="K181" s="2546"/>
      <c r="L181" s="2546"/>
      <c r="M181" s="2546"/>
      <c r="N181" s="2546"/>
      <c r="O181" s="2546"/>
      <c r="P181" s="391"/>
      <c r="Q181" s="391"/>
      <c r="R181" s="391"/>
    </row>
    <row r="182" spans="2:24" ht="20.85" hidden="1" customHeight="1">
      <c r="B182" s="2550"/>
      <c r="C182" s="2550"/>
      <c r="D182" s="25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391"/>
      <c r="Q182" s="391"/>
      <c r="R182" s="391"/>
    </row>
    <row r="183" spans="2:24" ht="20.85" customHeight="1">
      <c r="B183" s="244"/>
      <c r="C183" s="2551" t="s">
        <v>283</v>
      </c>
      <c r="D183" s="2551"/>
      <c r="E183" s="2551"/>
      <c r="F183" s="2551"/>
      <c r="G183" s="2551"/>
      <c r="H183" s="2551"/>
      <c r="I183" s="2551"/>
      <c r="J183" s="2551"/>
      <c r="K183" s="2551"/>
      <c r="L183" s="2551"/>
      <c r="M183" s="2551"/>
      <c r="N183" s="244"/>
      <c r="O183" s="244"/>
      <c r="P183" s="391"/>
      <c r="Q183" s="391"/>
      <c r="R183" s="391"/>
    </row>
    <row r="184" spans="2:24" ht="43.2" customHeight="1">
      <c r="B184" s="204"/>
      <c r="C184" s="2547" t="s">
        <v>799</v>
      </c>
      <c r="D184" s="2547"/>
      <c r="E184" s="2547"/>
      <c r="F184" s="2547"/>
      <c r="G184" s="2547"/>
      <c r="H184" s="2547"/>
      <c r="I184" s="2547"/>
      <c r="J184" s="2547"/>
      <c r="K184" s="2547"/>
      <c r="L184" s="2547"/>
      <c r="M184" s="2547"/>
      <c r="N184" s="2547"/>
      <c r="O184" s="204"/>
      <c r="P184" s="391"/>
      <c r="Q184" s="391"/>
      <c r="R184" s="391"/>
    </row>
    <row r="185" spans="2:24" ht="17.850000000000001" hidden="1" customHeight="1">
      <c r="B185" s="204"/>
      <c r="C185" s="2548"/>
      <c r="D185" s="2549"/>
      <c r="E185" s="2549"/>
      <c r="F185" s="2549"/>
      <c r="G185" s="2549"/>
      <c r="H185" s="2549"/>
      <c r="I185" s="2549"/>
      <c r="J185" s="2549"/>
      <c r="K185" s="2549"/>
      <c r="L185" s="2549"/>
      <c r="M185" s="2549"/>
      <c r="N185" s="204"/>
      <c r="O185" s="204"/>
      <c r="P185" s="391"/>
      <c r="Q185" s="391"/>
      <c r="R185" s="391"/>
    </row>
    <row r="186" spans="2:24" ht="20.25" customHeight="1">
      <c r="B186" s="204"/>
      <c r="C186" s="2553" t="str">
        <f>E12</f>
        <v xml:space="preserve">Муниципальное бюджетное дошкольное образовательное учреждение  </v>
      </c>
      <c r="D186" s="2553"/>
      <c r="E186" s="2553"/>
      <c r="F186" s="2553"/>
      <c r="G186" s="2553"/>
      <c r="H186" s="2554" t="str">
        <f>E13</f>
        <v>"Детский сад № 45 " г. Уссурийска  Уссурийского городского округа</v>
      </c>
      <c r="I186" s="2554"/>
      <c r="J186" s="2554"/>
      <c r="K186" s="2554"/>
      <c r="L186" s="2554"/>
      <c r="M186" s="2554"/>
      <c r="N186" s="2554"/>
      <c r="O186" s="204"/>
      <c r="P186" s="391"/>
      <c r="Q186" s="391"/>
      <c r="R186" s="391"/>
    </row>
    <row r="187" spans="2:24" ht="17.850000000000001" customHeight="1">
      <c r="B187" s="204"/>
      <c r="C187" s="2555" t="s">
        <v>272</v>
      </c>
      <c r="D187" s="2555"/>
      <c r="E187" s="2555"/>
      <c r="F187" s="2555"/>
      <c r="G187" s="2555"/>
      <c r="H187" s="2555"/>
      <c r="I187" s="2555"/>
      <c r="J187" s="2555"/>
      <c r="K187" s="2555"/>
      <c r="L187" s="2555"/>
      <c r="M187" s="2555"/>
      <c r="N187" s="206"/>
      <c r="O187" s="204"/>
      <c r="P187" s="391"/>
      <c r="Q187" s="391"/>
      <c r="R187" s="391"/>
    </row>
    <row r="188" spans="2:24" ht="7.2" customHeight="1">
      <c r="B188" s="204"/>
      <c r="C188" s="2552"/>
      <c r="D188" s="2552"/>
      <c r="E188" s="2552"/>
      <c r="F188" s="2552"/>
      <c r="G188" s="204"/>
      <c r="H188" s="204"/>
      <c r="I188" s="204"/>
      <c r="J188" s="204"/>
      <c r="K188" s="204"/>
      <c r="L188" s="204"/>
      <c r="M188" s="204"/>
      <c r="N188" s="204"/>
      <c r="O188" s="204"/>
      <c r="P188" s="391"/>
      <c r="Q188" s="391"/>
      <c r="R188" s="391"/>
    </row>
    <row r="189" spans="2:24" ht="27.3" customHeight="1">
      <c r="B189" s="2557" t="s">
        <v>113</v>
      </c>
      <c r="C189" s="2558"/>
      <c r="D189" s="2558"/>
      <c r="E189" s="2558"/>
      <c r="F189" s="2558"/>
      <c r="G189" s="2559"/>
      <c r="H189" s="2493" t="s">
        <v>209</v>
      </c>
      <c r="I189" s="408"/>
      <c r="J189" s="2495" t="s">
        <v>210</v>
      </c>
      <c r="K189" s="2568" t="s">
        <v>211</v>
      </c>
      <c r="L189" s="2568"/>
      <c r="M189" s="2568"/>
      <c r="N189" s="201"/>
      <c r="O189" s="201"/>
      <c r="P189" s="391"/>
      <c r="Q189" s="391"/>
      <c r="R189" s="391"/>
      <c r="S189" s="143"/>
      <c r="T189" s="143"/>
      <c r="U189" s="143"/>
    </row>
    <row r="190" spans="2:24" ht="67.95" customHeight="1">
      <c r="B190" s="2560"/>
      <c r="C190" s="2561"/>
      <c r="D190" s="2561"/>
      <c r="E190" s="2561"/>
      <c r="F190" s="2561"/>
      <c r="G190" s="2562"/>
      <c r="H190" s="2494"/>
      <c r="I190" s="409"/>
      <c r="J190" s="2496"/>
      <c r="K190" s="210" t="str">
        <f>K19</f>
        <v>на 2024 г. (текущий финансовый год)</v>
      </c>
      <c r="L190" s="405" t="str">
        <f t="shared" ref="L190:M190" si="27">L19</f>
        <v>на 2025 г. (первый год планового периода)</v>
      </c>
      <c r="M190" s="405" t="str">
        <f t="shared" si="27"/>
        <v>на 2026 г. (второй год планового периода)</v>
      </c>
      <c r="N190" s="201"/>
      <c r="O190" s="201"/>
      <c r="P190" s="391"/>
      <c r="Q190" s="391"/>
      <c r="R190" s="391"/>
      <c r="S190" s="143"/>
      <c r="T190" s="143"/>
      <c r="U190" s="143"/>
    </row>
    <row r="191" spans="2:24" ht="28.95" customHeight="1">
      <c r="B191" s="2563" t="s">
        <v>216</v>
      </c>
      <c r="C191" s="2564"/>
      <c r="D191" s="2564"/>
      <c r="E191" s="2564"/>
      <c r="F191" s="2564"/>
      <c r="G191" s="2565"/>
      <c r="H191" s="224">
        <v>1000</v>
      </c>
      <c r="I191" s="224"/>
      <c r="J191" s="224" t="s">
        <v>30</v>
      </c>
      <c r="K191" s="247">
        <f>K23</f>
        <v>42879565.899999999</v>
      </c>
      <c r="L191" s="247">
        <f t="shared" ref="L191:M191" si="28">L23</f>
        <v>36921506</v>
      </c>
      <c r="M191" s="247">
        <f t="shared" si="28"/>
        <v>39604606</v>
      </c>
      <c r="N191" s="201"/>
      <c r="O191" s="201"/>
      <c r="R191" s="143"/>
      <c r="S191" s="143"/>
      <c r="T191" s="143"/>
      <c r="U191" s="143"/>
    </row>
    <row r="192" spans="2:24" ht="28.95" customHeight="1">
      <c r="B192" s="2566" t="s">
        <v>285</v>
      </c>
      <c r="C192" s="2566"/>
      <c r="D192" s="2566"/>
      <c r="E192" s="2566"/>
      <c r="F192" s="2566"/>
      <c r="G192" s="2566"/>
      <c r="H192" s="223">
        <v>1100</v>
      </c>
      <c r="I192" s="223"/>
      <c r="J192" s="223">
        <v>120</v>
      </c>
      <c r="K192" s="248">
        <f t="shared" ref="K192:M192" si="29">K24</f>
        <v>0</v>
      </c>
      <c r="L192" s="248">
        <f t="shared" si="29"/>
        <v>0</v>
      </c>
      <c r="M192" s="248">
        <f t="shared" si="29"/>
        <v>0</v>
      </c>
      <c r="N192" s="201"/>
      <c r="O192" s="201"/>
      <c r="R192" s="143"/>
      <c r="S192" s="143"/>
      <c r="T192" s="143"/>
      <c r="U192" s="143"/>
    </row>
    <row r="193" spans="2:21" ht="28.95" customHeight="1">
      <c r="B193" s="2566" t="s">
        <v>217</v>
      </c>
      <c r="C193" s="2566"/>
      <c r="D193" s="2566"/>
      <c r="E193" s="2566"/>
      <c r="F193" s="2566"/>
      <c r="G193" s="2566"/>
      <c r="H193" s="223">
        <v>1200</v>
      </c>
      <c r="I193" s="223"/>
      <c r="J193" s="223">
        <v>130</v>
      </c>
      <c r="K193" s="248">
        <f t="shared" ref="K193:M196" si="30">K26</f>
        <v>42858085.5</v>
      </c>
      <c r="L193" s="248">
        <f t="shared" si="30"/>
        <v>36921506</v>
      </c>
      <c r="M193" s="248">
        <f t="shared" si="30"/>
        <v>39604606</v>
      </c>
      <c r="N193" s="201"/>
      <c r="O193" s="201"/>
      <c r="R193" s="143"/>
      <c r="S193" s="143"/>
      <c r="T193" s="143"/>
      <c r="U193" s="143"/>
    </row>
    <row r="194" spans="2:21" ht="40.35" customHeight="1">
      <c r="B194" s="2569" t="s">
        <v>1073</v>
      </c>
      <c r="C194" s="2570"/>
      <c r="D194" s="2570"/>
      <c r="E194" s="2570"/>
      <c r="F194" s="2570"/>
      <c r="G194" s="2571"/>
      <c r="H194" s="223">
        <v>1210</v>
      </c>
      <c r="I194" s="223"/>
      <c r="J194" s="223">
        <v>130</v>
      </c>
      <c r="K194" s="248">
        <f t="shared" si="30"/>
        <v>36360318</v>
      </c>
      <c r="L194" s="248">
        <f t="shared" si="30"/>
        <v>30554913</v>
      </c>
      <c r="M194" s="248">
        <f t="shared" si="30"/>
        <v>33238013</v>
      </c>
      <c r="N194" s="201"/>
      <c r="O194" s="201"/>
      <c r="R194" s="143"/>
      <c r="S194" s="143"/>
      <c r="T194" s="143"/>
      <c r="U194" s="143"/>
    </row>
    <row r="195" spans="2:21" ht="46.65" customHeight="1">
      <c r="B195" s="2670" t="s">
        <v>1067</v>
      </c>
      <c r="C195" s="2671"/>
      <c r="D195" s="2671"/>
      <c r="E195" s="2671"/>
      <c r="F195" s="2671"/>
      <c r="G195" s="2672"/>
      <c r="H195" s="223">
        <v>1220</v>
      </c>
      <c r="I195" s="223"/>
      <c r="J195" s="223">
        <v>130</v>
      </c>
      <c r="K195" s="248">
        <f t="shared" si="30"/>
        <v>0</v>
      </c>
      <c r="L195" s="248">
        <f t="shared" si="30"/>
        <v>0</v>
      </c>
      <c r="M195" s="248">
        <f t="shared" si="30"/>
        <v>0</v>
      </c>
      <c r="N195" s="201"/>
      <c r="O195" s="201"/>
      <c r="R195" s="143"/>
      <c r="S195" s="143"/>
      <c r="T195" s="143"/>
      <c r="U195" s="143"/>
    </row>
    <row r="196" spans="2:21" ht="28.95" customHeight="1">
      <c r="B196" s="2673" t="s">
        <v>1068</v>
      </c>
      <c r="C196" s="2674"/>
      <c r="D196" s="2674"/>
      <c r="E196" s="2674"/>
      <c r="F196" s="2674"/>
      <c r="G196" s="2675"/>
      <c r="H196" s="223">
        <v>1230</v>
      </c>
      <c r="I196" s="223"/>
      <c r="J196" s="223">
        <v>130</v>
      </c>
      <c r="K196" s="248">
        <f t="shared" si="30"/>
        <v>6497767.5</v>
      </c>
      <c r="L196" s="248">
        <f t="shared" si="30"/>
        <v>6366593</v>
      </c>
      <c r="M196" s="248">
        <f t="shared" si="30"/>
        <v>6366593</v>
      </c>
      <c r="N196" s="201"/>
      <c r="O196" s="201"/>
      <c r="R196" s="143"/>
      <c r="S196" s="143"/>
      <c r="T196" s="143"/>
      <c r="U196" s="143"/>
    </row>
    <row r="197" spans="2:21" ht="28.95" customHeight="1">
      <c r="B197" s="2566" t="s">
        <v>218</v>
      </c>
      <c r="C197" s="2566"/>
      <c r="D197" s="2566"/>
      <c r="E197" s="2566"/>
      <c r="F197" s="2566"/>
      <c r="G197" s="2566"/>
      <c r="H197" s="223">
        <v>1300</v>
      </c>
      <c r="I197" s="223"/>
      <c r="J197" s="223">
        <v>140</v>
      </c>
      <c r="K197" s="248">
        <f t="shared" ref="K197:M197" si="31">K30</f>
        <v>0</v>
      </c>
      <c r="L197" s="248">
        <f t="shared" si="31"/>
        <v>0</v>
      </c>
      <c r="M197" s="248">
        <f t="shared" si="31"/>
        <v>0</v>
      </c>
      <c r="N197" s="201"/>
      <c r="O197" s="201"/>
      <c r="R197" s="143"/>
      <c r="S197" s="143"/>
      <c r="T197" s="143"/>
      <c r="U197" s="143"/>
    </row>
    <row r="198" spans="2:21" ht="28.95" customHeight="1">
      <c r="B198" s="2566" t="s">
        <v>463</v>
      </c>
      <c r="C198" s="2566"/>
      <c r="D198" s="2566"/>
      <c r="E198" s="2566"/>
      <c r="F198" s="2566"/>
      <c r="G198" s="2566"/>
      <c r="H198" s="223">
        <v>1400</v>
      </c>
      <c r="I198" s="223"/>
      <c r="J198" s="223">
        <v>150</v>
      </c>
      <c r="K198" s="248">
        <f>K32</f>
        <v>21364.5</v>
      </c>
      <c r="L198" s="248">
        <f>L32</f>
        <v>0</v>
      </c>
      <c r="M198" s="248">
        <f>M32</f>
        <v>0</v>
      </c>
      <c r="N198" s="201"/>
      <c r="O198" s="201"/>
      <c r="R198" s="143"/>
      <c r="S198" s="143"/>
      <c r="T198" s="143"/>
      <c r="U198" s="143"/>
    </row>
    <row r="199" spans="2:21" ht="28.95" customHeight="1">
      <c r="B199" s="2566" t="s">
        <v>284</v>
      </c>
      <c r="C199" s="2566"/>
      <c r="D199" s="2566"/>
      <c r="E199" s="2566"/>
      <c r="F199" s="2566"/>
      <c r="G199" s="2566"/>
      <c r="H199" s="223">
        <v>1410</v>
      </c>
      <c r="I199" s="223"/>
      <c r="J199" s="223">
        <v>150</v>
      </c>
      <c r="K199" s="248">
        <f>K33</f>
        <v>21364.5</v>
      </c>
      <c r="L199" s="248">
        <f t="shared" ref="L199:M199" si="32">L33</f>
        <v>0</v>
      </c>
      <c r="M199" s="248">
        <f t="shared" si="32"/>
        <v>0</v>
      </c>
      <c r="N199" s="201"/>
      <c r="O199" s="201"/>
      <c r="R199" s="143"/>
      <c r="S199" s="143"/>
      <c r="T199" s="143"/>
      <c r="U199" s="143"/>
    </row>
    <row r="200" spans="2:21" ht="28.95" customHeight="1">
      <c r="B200" s="2523" t="s">
        <v>221</v>
      </c>
      <c r="C200" s="2524"/>
      <c r="D200" s="2524"/>
      <c r="E200" s="2524"/>
      <c r="F200" s="2524"/>
      <c r="G200" s="2525"/>
      <c r="H200" s="223">
        <v>1420</v>
      </c>
      <c r="I200" s="223"/>
      <c r="J200" s="223">
        <v>150</v>
      </c>
      <c r="K200" s="248">
        <f>K34</f>
        <v>0</v>
      </c>
      <c r="L200" s="248">
        <f t="shared" ref="L200:M200" si="33">L34</f>
        <v>0</v>
      </c>
      <c r="M200" s="248">
        <f t="shared" si="33"/>
        <v>0</v>
      </c>
      <c r="N200" s="201"/>
      <c r="O200" s="201"/>
      <c r="R200" s="143"/>
      <c r="S200" s="143"/>
      <c r="T200" s="143"/>
      <c r="U200" s="143"/>
    </row>
    <row r="201" spans="2:21" ht="28.95" customHeight="1">
      <c r="B201" s="2566" t="s">
        <v>220</v>
      </c>
      <c r="C201" s="2566"/>
      <c r="D201" s="2566"/>
      <c r="E201" s="2566"/>
      <c r="F201" s="2566"/>
      <c r="G201" s="2566"/>
      <c r="H201" s="223">
        <v>1500</v>
      </c>
      <c r="I201" s="223"/>
      <c r="J201" s="223">
        <v>180</v>
      </c>
      <c r="K201" s="248">
        <f t="shared" ref="K201:M204" si="34">K36</f>
        <v>0</v>
      </c>
      <c r="L201" s="248">
        <f t="shared" si="34"/>
        <v>0</v>
      </c>
      <c r="M201" s="248">
        <f t="shared" si="34"/>
        <v>0</v>
      </c>
      <c r="N201" s="201"/>
      <c r="O201" s="201"/>
      <c r="R201" s="143"/>
      <c r="S201" s="143"/>
      <c r="T201" s="143"/>
      <c r="U201" s="143"/>
    </row>
    <row r="202" spans="2:21" ht="28.95" hidden="1" customHeight="1">
      <c r="B202" s="2566"/>
      <c r="C202" s="2566"/>
      <c r="D202" s="2566"/>
      <c r="E202" s="2566"/>
      <c r="F202" s="2566"/>
      <c r="G202" s="2566"/>
      <c r="H202" s="223">
        <v>1510</v>
      </c>
      <c r="I202" s="223"/>
      <c r="J202" s="223">
        <v>180</v>
      </c>
      <c r="K202" s="248">
        <f t="shared" si="34"/>
        <v>0</v>
      </c>
      <c r="L202" s="248">
        <f t="shared" si="34"/>
        <v>0</v>
      </c>
      <c r="M202" s="248">
        <f t="shared" si="34"/>
        <v>0</v>
      </c>
      <c r="N202" s="201"/>
      <c r="O202" s="201"/>
      <c r="R202" s="143"/>
      <c r="S202" s="143"/>
      <c r="T202" s="143"/>
      <c r="U202" s="143"/>
    </row>
    <row r="203" spans="2:21" ht="28.95" hidden="1" customHeight="1">
      <c r="B203" s="2523"/>
      <c r="C203" s="2524"/>
      <c r="D203" s="2524"/>
      <c r="E203" s="2524"/>
      <c r="F203" s="2524"/>
      <c r="G203" s="2525"/>
      <c r="H203" s="223">
        <v>1520</v>
      </c>
      <c r="I203" s="223"/>
      <c r="J203" s="223">
        <v>180</v>
      </c>
      <c r="K203" s="248">
        <f t="shared" si="34"/>
        <v>0</v>
      </c>
      <c r="L203" s="248">
        <f t="shared" si="34"/>
        <v>0</v>
      </c>
      <c r="M203" s="248">
        <f t="shared" si="34"/>
        <v>0</v>
      </c>
      <c r="N203" s="201"/>
      <c r="O203" s="201"/>
      <c r="R203" s="143"/>
      <c r="S203" s="143"/>
      <c r="T203" s="143"/>
      <c r="U203" s="143"/>
    </row>
    <row r="204" spans="2:21" ht="28.95" customHeight="1">
      <c r="B204" s="2566" t="s">
        <v>222</v>
      </c>
      <c r="C204" s="2566"/>
      <c r="D204" s="2566"/>
      <c r="E204" s="2566"/>
      <c r="F204" s="2566"/>
      <c r="G204" s="2566"/>
      <c r="H204" s="223">
        <v>1900</v>
      </c>
      <c r="I204" s="223"/>
      <c r="J204" s="223"/>
      <c r="K204" s="248">
        <f t="shared" si="34"/>
        <v>115.9</v>
      </c>
      <c r="L204" s="248">
        <f t="shared" si="34"/>
        <v>0</v>
      </c>
      <c r="M204" s="248">
        <f t="shared" si="34"/>
        <v>0</v>
      </c>
      <c r="N204" s="201"/>
      <c r="O204" s="201"/>
      <c r="R204" s="143"/>
      <c r="S204" s="143"/>
      <c r="T204" s="143"/>
      <c r="U204" s="143"/>
    </row>
    <row r="205" spans="2:21" ht="28.95" customHeight="1">
      <c r="B205" s="2566" t="s">
        <v>223</v>
      </c>
      <c r="C205" s="2566"/>
      <c r="D205" s="2566"/>
      <c r="E205" s="2566"/>
      <c r="F205" s="2566"/>
      <c r="G205" s="2566"/>
      <c r="H205" s="223">
        <v>1980</v>
      </c>
      <c r="I205" s="223"/>
      <c r="J205" s="223" t="s">
        <v>30</v>
      </c>
      <c r="K205" s="248">
        <f t="shared" ref="K205:M207" si="35">K41</f>
        <v>0</v>
      </c>
      <c r="L205" s="248">
        <f t="shared" si="35"/>
        <v>0</v>
      </c>
      <c r="M205" s="248">
        <f t="shared" si="35"/>
        <v>0</v>
      </c>
      <c r="N205" s="201"/>
      <c r="O205" s="201"/>
      <c r="R205" s="143"/>
      <c r="S205" s="143"/>
      <c r="T205" s="143"/>
      <c r="U205" s="143"/>
    </row>
    <row r="206" spans="2:21" ht="28.95" customHeight="1">
      <c r="B206" s="2566" t="s">
        <v>286</v>
      </c>
      <c r="C206" s="2566"/>
      <c r="D206" s="2566"/>
      <c r="E206" s="2566"/>
      <c r="F206" s="2566"/>
      <c r="G206" s="2566"/>
      <c r="H206" s="223">
        <v>1981</v>
      </c>
      <c r="I206" s="223"/>
      <c r="J206" s="223">
        <v>510</v>
      </c>
      <c r="K206" s="248">
        <f t="shared" si="35"/>
        <v>0</v>
      </c>
      <c r="L206" s="248">
        <f t="shared" si="35"/>
        <v>0</v>
      </c>
      <c r="M206" s="248">
        <f t="shared" si="35"/>
        <v>0</v>
      </c>
      <c r="N206" s="201"/>
      <c r="O206" s="201"/>
      <c r="R206" s="143"/>
      <c r="S206" s="143"/>
      <c r="T206" s="143"/>
      <c r="U206" s="143"/>
    </row>
    <row r="207" spans="2:21" ht="28.95" customHeight="1">
      <c r="B207" s="2563" t="s">
        <v>224</v>
      </c>
      <c r="C207" s="2564"/>
      <c r="D207" s="2564"/>
      <c r="E207" s="2564"/>
      <c r="F207" s="2564"/>
      <c r="G207" s="2565"/>
      <c r="H207" s="224">
        <v>2000</v>
      </c>
      <c r="I207" s="224"/>
      <c r="J207" s="224" t="s">
        <v>30</v>
      </c>
      <c r="K207" s="247">
        <f t="shared" si="35"/>
        <v>43311512.740000002</v>
      </c>
      <c r="L207" s="247">
        <f t="shared" si="35"/>
        <v>36921506</v>
      </c>
      <c r="M207" s="247">
        <f t="shared" si="35"/>
        <v>39604606</v>
      </c>
      <c r="N207" s="201"/>
      <c r="O207" s="937">
        <f>K191-K207</f>
        <v>-431946.84000000358</v>
      </c>
      <c r="P207" s="477">
        <f t="shared" ref="P207:Q207" si="36">L191-L207</f>
        <v>0</v>
      </c>
      <c r="Q207" s="477">
        <f t="shared" si="36"/>
        <v>0</v>
      </c>
      <c r="R207" s="143"/>
      <c r="S207" s="143"/>
      <c r="T207" s="143"/>
      <c r="U207" s="143"/>
    </row>
    <row r="208" spans="2:21" ht="19.5" hidden="1" customHeight="1"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476"/>
    </row>
    <row r="209" spans="2:24" ht="19.5" hidden="1" customHeight="1">
      <c r="B209" s="204"/>
      <c r="C209" s="207"/>
      <c r="D209" s="207"/>
      <c r="E209" s="207"/>
      <c r="F209" s="207"/>
      <c r="G209" s="207"/>
      <c r="H209" s="207"/>
      <c r="I209" s="207"/>
      <c r="J209" s="207"/>
      <c r="K209" s="207"/>
      <c r="L209" s="207"/>
      <c r="M209" s="207"/>
      <c r="N209" s="207"/>
      <c r="O209" s="476"/>
    </row>
    <row r="210" spans="2:24" ht="32.25" customHeight="1">
      <c r="B210" s="204"/>
      <c r="C210" s="2567" t="s">
        <v>800</v>
      </c>
      <c r="D210" s="2567"/>
      <c r="E210" s="2567"/>
      <c r="F210" s="2567"/>
      <c r="G210" s="2567"/>
      <c r="H210" s="2567"/>
      <c r="I210" s="2567"/>
      <c r="J210" s="2567"/>
      <c r="K210" s="2567"/>
      <c r="L210" s="2567"/>
      <c r="M210" s="2567"/>
      <c r="N210" s="2567"/>
      <c r="O210" s="478">
        <f>K21</f>
        <v>431946.84</v>
      </c>
    </row>
    <row r="211" spans="2:24" ht="21" hidden="1">
      <c r="B211" s="204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4"/>
    </row>
    <row r="212" spans="2:24" s="192" customFormat="1" ht="21" hidden="1">
      <c r="B212" s="204"/>
      <c r="C212" s="208"/>
      <c r="D212" s="208"/>
      <c r="E212" s="208"/>
      <c r="F212" s="208"/>
      <c r="G212" s="208"/>
      <c r="H212" s="208"/>
      <c r="I212" s="208"/>
      <c r="J212" s="208"/>
      <c r="K212" s="208"/>
      <c r="L212" s="208"/>
      <c r="M212" s="208"/>
      <c r="N212" s="205"/>
      <c r="O212" s="204"/>
      <c r="P212" s="203"/>
      <c r="Q212" s="203"/>
      <c r="R212" s="203"/>
      <c r="S212" s="203"/>
      <c r="T212" s="203"/>
      <c r="U212" s="203"/>
      <c r="V212" s="1118"/>
      <c r="W212" s="1118"/>
      <c r="X212" s="1118"/>
    </row>
    <row r="213" spans="2:24" s="192" customFormat="1" ht="30" customHeight="1">
      <c r="B213" s="204"/>
      <c r="C213" s="2572" t="str">
        <f>E12</f>
        <v xml:space="preserve">Муниципальное бюджетное дошкольное образовательное учреждение  </v>
      </c>
      <c r="D213" s="2572"/>
      <c r="E213" s="2572"/>
      <c r="F213" s="2572"/>
      <c r="G213" s="2572"/>
      <c r="H213" s="2573" t="str">
        <f>E13</f>
        <v>"Детский сад № 45 " г. Уссурийска  Уссурийского городского округа</v>
      </c>
      <c r="I213" s="2573"/>
      <c r="J213" s="2573"/>
      <c r="K213" s="2573"/>
      <c r="L213" s="2573"/>
      <c r="M213" s="2573"/>
      <c r="N213" s="2573"/>
      <c r="O213" s="204"/>
      <c r="P213" s="203"/>
      <c r="Q213" s="203"/>
      <c r="R213" s="203"/>
      <c r="S213" s="203"/>
      <c r="T213" s="203"/>
      <c r="U213" s="203"/>
      <c r="V213" s="1118"/>
      <c r="W213" s="1118"/>
      <c r="X213" s="1118"/>
    </row>
    <row r="214" spans="2:24" s="192" customFormat="1" ht="16.649999999999999" customHeight="1">
      <c r="B214" s="204"/>
      <c r="C214" s="2574" t="s">
        <v>272</v>
      </c>
      <c r="D214" s="2574"/>
      <c r="E214" s="2574"/>
      <c r="F214" s="2574"/>
      <c r="G214" s="2574"/>
      <c r="H214" s="2574"/>
      <c r="I214" s="2574"/>
      <c r="J214" s="2574"/>
      <c r="K214" s="2574"/>
      <c r="L214" s="2574"/>
      <c r="M214" s="2574"/>
      <c r="N214" s="205"/>
      <c r="O214" s="204"/>
      <c r="P214" s="203"/>
      <c r="Q214" s="203"/>
      <c r="R214" s="203"/>
      <c r="S214" s="203"/>
      <c r="T214" s="203"/>
      <c r="U214" s="203"/>
      <c r="V214" s="1118"/>
      <c r="W214" s="1118"/>
      <c r="X214" s="1118"/>
    </row>
    <row r="215" spans="2:24" s="192" customFormat="1" ht="50.7" customHeight="1">
      <c r="B215" s="204"/>
      <c r="C215" s="2575" t="s">
        <v>530</v>
      </c>
      <c r="D215" s="2575"/>
      <c r="E215" s="2575"/>
      <c r="F215" s="2575"/>
      <c r="G215" s="2575"/>
      <c r="H215" s="2575"/>
      <c r="I215" s="2575"/>
      <c r="J215" s="2575"/>
      <c r="K215" s="2575"/>
      <c r="L215" s="2575"/>
      <c r="M215" s="2575"/>
      <c r="N215" s="205"/>
      <c r="O215" s="204"/>
      <c r="P215" s="203"/>
      <c r="Q215" s="203"/>
      <c r="R215" s="203"/>
      <c r="S215" s="203"/>
      <c r="T215" s="203"/>
      <c r="U215" s="203"/>
      <c r="V215" s="1118"/>
      <c r="W215" s="1118"/>
      <c r="X215" s="1118"/>
    </row>
    <row r="216" spans="2:24" s="192" customFormat="1" ht="9.3000000000000007" customHeight="1">
      <c r="B216" s="204"/>
      <c r="C216" s="2576" t="s">
        <v>277</v>
      </c>
      <c r="D216" s="2576"/>
      <c r="E216" s="2576"/>
      <c r="F216" s="2576"/>
      <c r="G216" s="2576"/>
      <c r="H216" s="2576"/>
      <c r="I216" s="2576"/>
      <c r="J216" s="2576"/>
      <c r="K216" s="2576"/>
      <c r="L216" s="2576"/>
      <c r="M216" s="2576"/>
      <c r="N216" s="205"/>
      <c r="O216" s="204"/>
      <c r="P216" s="203"/>
      <c r="Q216" s="203"/>
      <c r="R216" s="203"/>
      <c r="S216" s="203"/>
      <c r="T216" s="203"/>
      <c r="U216" s="203"/>
      <c r="V216" s="1118"/>
      <c r="W216" s="1118"/>
      <c r="X216" s="1118"/>
    </row>
    <row r="217" spans="2:24" s="192" customFormat="1" ht="16.649999999999999" customHeight="1">
      <c r="B217" s="204"/>
      <c r="C217" s="2576"/>
      <c r="D217" s="2576"/>
      <c r="E217" s="2576"/>
      <c r="F217" s="2576"/>
      <c r="G217" s="2576"/>
      <c r="H217" s="2576"/>
      <c r="I217" s="2576"/>
      <c r="J217" s="2576"/>
      <c r="K217" s="2576"/>
      <c r="L217" s="2576"/>
      <c r="M217" s="2576"/>
      <c r="N217" s="205"/>
      <c r="O217" s="204"/>
      <c r="P217" s="203"/>
      <c r="Q217" s="203"/>
      <c r="R217" s="203"/>
      <c r="S217" s="203"/>
      <c r="T217" s="203"/>
      <c r="U217" s="203"/>
      <c r="V217" s="1118"/>
      <c r="W217" s="1118"/>
      <c r="X217" s="1118"/>
    </row>
    <row r="218" spans="2:24" s="192" customFormat="1" ht="16.2" customHeight="1">
      <c r="B218" s="204"/>
      <c r="C218" s="397"/>
      <c r="D218" s="397"/>
      <c r="E218" s="397"/>
      <c r="F218" s="397"/>
      <c r="G218" s="397"/>
      <c r="H218" s="397"/>
      <c r="I218" s="411"/>
      <c r="J218" s="397"/>
      <c r="K218" s="397"/>
      <c r="L218" s="397"/>
      <c r="M218" s="397"/>
      <c r="N218" s="205"/>
      <c r="O218" s="204"/>
      <c r="P218" s="203"/>
      <c r="Q218" s="203"/>
      <c r="R218" s="203"/>
      <c r="S218" s="203"/>
      <c r="T218" s="203"/>
      <c r="U218" s="203"/>
      <c r="V218" s="1118"/>
      <c r="W218" s="1118"/>
      <c r="X218" s="1118"/>
    </row>
    <row r="219" spans="2:24" s="192" customFormat="1" ht="47.7" customHeight="1">
      <c r="B219" s="204"/>
      <c r="C219" s="2556" t="s">
        <v>1022</v>
      </c>
      <c r="D219" s="2556"/>
      <c r="E219" s="2556"/>
      <c r="F219" s="2556"/>
      <c r="G219" s="208"/>
      <c r="H219" s="208"/>
      <c r="I219" s="208"/>
      <c r="J219" s="208"/>
      <c r="K219" s="208"/>
      <c r="L219" s="220"/>
      <c r="M219" s="208" t="s">
        <v>1033</v>
      </c>
      <c r="N219" s="205"/>
      <c r="O219" s="204"/>
      <c r="P219" s="203"/>
      <c r="Q219" s="203"/>
      <c r="R219" s="203"/>
      <c r="S219" s="203"/>
      <c r="T219" s="203"/>
      <c r="U219" s="203"/>
      <c r="V219" s="1118"/>
      <c r="W219" s="1118"/>
      <c r="X219" s="1118"/>
    </row>
    <row r="220" spans="2:24" s="192" customFormat="1" ht="17.25" customHeight="1">
      <c r="B220" s="204"/>
      <c r="C220" s="587"/>
      <c r="D220" s="587"/>
      <c r="E220" s="587"/>
      <c r="F220" s="587"/>
      <c r="G220" s="208"/>
      <c r="H220" s="208"/>
      <c r="I220" s="208"/>
      <c r="J220" s="208"/>
      <c r="K220" s="208"/>
      <c r="L220" s="208"/>
      <c r="M220" s="208"/>
      <c r="N220" s="205"/>
      <c r="O220" s="204"/>
      <c r="P220" s="203"/>
      <c r="Q220" s="203"/>
      <c r="R220" s="203"/>
      <c r="S220" s="203"/>
      <c r="T220" s="203"/>
      <c r="U220" s="203"/>
      <c r="V220" s="1118"/>
      <c r="W220" s="1118"/>
      <c r="X220" s="1118"/>
    </row>
    <row r="221" spans="2:24" s="192" customFormat="1" ht="28.2" customHeight="1">
      <c r="B221" s="204"/>
      <c r="C221" s="2556" t="s">
        <v>801</v>
      </c>
      <c r="D221" s="2556"/>
      <c r="E221" s="2556"/>
      <c r="F221" s="2556"/>
      <c r="G221" s="208"/>
      <c r="H221" s="208"/>
      <c r="I221" s="208"/>
      <c r="J221" s="208"/>
      <c r="K221" s="208"/>
      <c r="L221" s="220"/>
      <c r="M221" s="208" t="s">
        <v>802</v>
      </c>
      <c r="N221" s="205"/>
      <c r="O221" s="204"/>
      <c r="P221" s="203"/>
      <c r="Q221" s="203"/>
      <c r="R221" s="203"/>
      <c r="S221" s="203"/>
      <c r="T221" s="203"/>
      <c r="U221" s="203"/>
      <c r="V221" s="1118"/>
      <c r="W221" s="1118"/>
      <c r="X221" s="1118"/>
    </row>
    <row r="222" spans="2:24" s="192" customFormat="1" ht="18">
      <c r="B222" s="204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4"/>
      <c r="O222" s="204"/>
      <c r="P222" s="203"/>
      <c r="Q222" s="203"/>
      <c r="R222" s="203"/>
      <c r="S222" s="203"/>
      <c r="T222" s="203"/>
      <c r="U222" s="203"/>
      <c r="V222" s="1118"/>
      <c r="W222" s="1118"/>
      <c r="X222" s="1118"/>
    </row>
    <row r="223" spans="2:24" ht="27.6" customHeight="1">
      <c r="B223" s="204"/>
      <c r="C223" s="208" t="s">
        <v>278</v>
      </c>
      <c r="D223" s="208" t="s">
        <v>279</v>
      </c>
      <c r="E223" s="209"/>
      <c r="F223" s="209"/>
      <c r="G223" s="209"/>
      <c r="H223" s="209"/>
      <c r="I223" s="209"/>
      <c r="J223" s="209"/>
      <c r="K223" s="209"/>
      <c r="L223" s="586" t="str">
        <f>L5</f>
        <v>" 28 " июня</v>
      </c>
      <c r="M223" s="245" t="str">
        <f>M5</f>
        <v>20 24 г.</v>
      </c>
      <c r="N223" s="204"/>
      <c r="O223" s="204"/>
    </row>
    <row r="224" spans="2:24" ht="18">
      <c r="B224" s="204"/>
      <c r="E224" s="209"/>
      <c r="F224" s="209"/>
      <c r="G224" s="209"/>
      <c r="H224" s="209"/>
      <c r="I224" s="209"/>
      <c r="J224" s="209"/>
      <c r="K224" s="209"/>
      <c r="L224" s="209"/>
      <c r="M224" s="209"/>
      <c r="N224" s="204"/>
      <c r="O224" s="204"/>
    </row>
    <row r="225" spans="2:15" ht="21">
      <c r="B225" s="204"/>
      <c r="C225" s="208"/>
      <c r="D225" s="208"/>
      <c r="E225" s="209"/>
      <c r="F225" s="209"/>
      <c r="G225" s="209"/>
      <c r="H225" s="209"/>
      <c r="I225" s="209"/>
      <c r="J225" s="209"/>
      <c r="K225" s="209"/>
      <c r="L225" s="209"/>
      <c r="M225" s="209"/>
      <c r="N225" s="204"/>
      <c r="O225" s="204"/>
    </row>
    <row r="226" spans="2:15" ht="21" hidden="1"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</row>
    <row r="242" spans="2:14" ht="17.399999999999999"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</row>
    <row r="243" spans="2:14" ht="17.399999999999999"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</row>
    <row r="244" spans="2:14" ht="17.399999999999999"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</row>
    <row r="245" spans="2:14" ht="17.399999999999999"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</row>
    <row r="246" spans="2:14" ht="17.399999999999999"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</row>
  </sheetData>
  <sheetProtection password="CA5A" sheet="1" objects="1" scenarios="1" formatCells="0" formatColumns="0" formatRows="0"/>
  <mergeCells count="298">
    <mergeCell ref="B195:G195"/>
    <mergeCell ref="B196:G196"/>
    <mergeCell ref="B57:G57"/>
    <mergeCell ref="AK12:AO12"/>
    <mergeCell ref="O8:P10"/>
    <mergeCell ref="B35:G35"/>
    <mergeCell ref="B24:G24"/>
    <mergeCell ref="H52:I52"/>
    <mergeCell ref="H53:I53"/>
    <mergeCell ref="H54:I54"/>
    <mergeCell ref="H55:I55"/>
    <mergeCell ref="H56:I56"/>
    <mergeCell ref="C16:F16"/>
    <mergeCell ref="C17:M17"/>
    <mergeCell ref="B18:G19"/>
    <mergeCell ref="J18:J19"/>
    <mergeCell ref="K18:M18"/>
    <mergeCell ref="B20:G20"/>
    <mergeCell ref="B21:G21"/>
    <mergeCell ref="B22:G22"/>
    <mergeCell ref="B23:G23"/>
    <mergeCell ref="H21:I21"/>
    <mergeCell ref="H22:I22"/>
    <mergeCell ref="H20:I20"/>
    <mergeCell ref="H18:I19"/>
    <mergeCell ref="H57:I57"/>
    <mergeCell ref="H66:I66"/>
    <mergeCell ref="H67:I67"/>
    <mergeCell ref="H58:I58"/>
    <mergeCell ref="H50:I50"/>
    <mergeCell ref="H51:I51"/>
    <mergeCell ref="H65:I65"/>
    <mergeCell ref="H36:I36"/>
    <mergeCell ref="H39:I39"/>
    <mergeCell ref="H41:I41"/>
    <mergeCell ref="H42:I42"/>
    <mergeCell ref="H43:I43"/>
    <mergeCell ref="H44:I44"/>
    <mergeCell ref="H45:I45"/>
    <mergeCell ref="H46:I46"/>
    <mergeCell ref="H47:I47"/>
    <mergeCell ref="H23:I23"/>
    <mergeCell ref="H24:I24"/>
    <mergeCell ref="H26:I26"/>
    <mergeCell ref="H27:I27"/>
    <mergeCell ref="H30:I30"/>
    <mergeCell ref="H28:I28"/>
    <mergeCell ref="H29:I29"/>
    <mergeCell ref="B25:G25"/>
    <mergeCell ref="B26:G26"/>
    <mergeCell ref="B27:G27"/>
    <mergeCell ref="B30:G30"/>
    <mergeCell ref="B31:G31"/>
    <mergeCell ref="B32:G32"/>
    <mergeCell ref="B34:G34"/>
    <mergeCell ref="B49:G49"/>
    <mergeCell ref="B50:G50"/>
    <mergeCell ref="B28:G28"/>
    <mergeCell ref="B29:G29"/>
    <mergeCell ref="B179:C179"/>
    <mergeCell ref="G7:K7"/>
    <mergeCell ref="B73:G73"/>
    <mergeCell ref="B40:G40"/>
    <mergeCell ref="B36:G36"/>
    <mergeCell ref="C171:G171"/>
    <mergeCell ref="C172:G172"/>
    <mergeCell ref="C133:G133"/>
    <mergeCell ref="C149:G149"/>
    <mergeCell ref="C150:G150"/>
    <mergeCell ref="C166:G166"/>
    <mergeCell ref="C167:G167"/>
    <mergeCell ref="C168:G168"/>
    <mergeCell ref="C108:G108"/>
    <mergeCell ref="C109:G109"/>
    <mergeCell ref="C110:G110"/>
    <mergeCell ref="C111:G111"/>
    <mergeCell ref="B56:G56"/>
    <mergeCell ref="H48:I48"/>
    <mergeCell ref="H49:I49"/>
    <mergeCell ref="H59:I59"/>
    <mergeCell ref="H60:I60"/>
    <mergeCell ref="H61:I61"/>
    <mergeCell ref="H62:I62"/>
    <mergeCell ref="H71:I71"/>
    <mergeCell ref="B67:G67"/>
    <mergeCell ref="H32:I32"/>
    <mergeCell ref="H33:I33"/>
    <mergeCell ref="H34:I34"/>
    <mergeCell ref="H35:I35"/>
    <mergeCell ref="B43:G43"/>
    <mergeCell ref="B176:E176"/>
    <mergeCell ref="D178:E178"/>
    <mergeCell ref="H63:I63"/>
    <mergeCell ref="H64:I64"/>
    <mergeCell ref="B51:G51"/>
    <mergeCell ref="B52:G52"/>
    <mergeCell ref="B53:G53"/>
    <mergeCell ref="B54:G54"/>
    <mergeCell ref="B33:G33"/>
    <mergeCell ref="B55:G55"/>
    <mergeCell ref="B37:G37"/>
    <mergeCell ref="B38:G38"/>
    <mergeCell ref="B39:G39"/>
    <mergeCell ref="B41:G41"/>
    <mergeCell ref="B42:G42"/>
    <mergeCell ref="B65:G65"/>
    <mergeCell ref="B66:G66"/>
    <mergeCell ref="B58:G58"/>
    <mergeCell ref="H69:I69"/>
    <mergeCell ref="H70:I70"/>
    <mergeCell ref="B59:G59"/>
    <mergeCell ref="B60:G60"/>
    <mergeCell ref="B61:G61"/>
    <mergeCell ref="B62:G62"/>
    <mergeCell ref="B63:G63"/>
    <mergeCell ref="B64:G64"/>
    <mergeCell ref="B68:G68"/>
    <mergeCell ref="B69:G69"/>
    <mergeCell ref="B1:D1"/>
    <mergeCell ref="E1:F1"/>
    <mergeCell ref="E2:F2"/>
    <mergeCell ref="B3:D3"/>
    <mergeCell ref="E3:F3"/>
    <mergeCell ref="B14:D14"/>
    <mergeCell ref="E14:K14"/>
    <mergeCell ref="C15:D15"/>
    <mergeCell ref="E15:F15"/>
    <mergeCell ref="B5:D5"/>
    <mergeCell ref="B6:N6"/>
    <mergeCell ref="B9:D10"/>
    <mergeCell ref="E9:K10"/>
    <mergeCell ref="L2:L4"/>
    <mergeCell ref="E12:K12"/>
    <mergeCell ref="E13:K13"/>
    <mergeCell ref="B12:D13"/>
    <mergeCell ref="G8:K8"/>
    <mergeCell ref="M11:M12"/>
    <mergeCell ref="L11:L12"/>
    <mergeCell ref="C221:F221"/>
    <mergeCell ref="B189:G190"/>
    <mergeCell ref="B191:G191"/>
    <mergeCell ref="B192:G192"/>
    <mergeCell ref="B193:G193"/>
    <mergeCell ref="B197:G197"/>
    <mergeCell ref="B198:G198"/>
    <mergeCell ref="B201:G201"/>
    <mergeCell ref="C210:N210"/>
    <mergeCell ref="K189:M189"/>
    <mergeCell ref="B206:G206"/>
    <mergeCell ref="B207:G207"/>
    <mergeCell ref="B194:G194"/>
    <mergeCell ref="B202:G202"/>
    <mergeCell ref="B203:G203"/>
    <mergeCell ref="B204:G204"/>
    <mergeCell ref="B205:G205"/>
    <mergeCell ref="C213:G213"/>
    <mergeCell ref="H213:N213"/>
    <mergeCell ref="C214:M214"/>
    <mergeCell ref="C215:M215"/>
    <mergeCell ref="C216:M217"/>
    <mergeCell ref="C219:F219"/>
    <mergeCell ref="B199:G199"/>
    <mergeCell ref="B181:O181"/>
    <mergeCell ref="C184:N184"/>
    <mergeCell ref="C185:M185"/>
    <mergeCell ref="B182:D182"/>
    <mergeCell ref="H189:H190"/>
    <mergeCell ref="J189:J190"/>
    <mergeCell ref="C183:M183"/>
    <mergeCell ref="C188:F188"/>
    <mergeCell ref="C186:G186"/>
    <mergeCell ref="H186:N186"/>
    <mergeCell ref="C187:M187"/>
    <mergeCell ref="B200:G200"/>
    <mergeCell ref="C90:G90"/>
    <mergeCell ref="C91:G91"/>
    <mergeCell ref="I83:I84"/>
    <mergeCell ref="C113:G113"/>
    <mergeCell ref="C85:G85"/>
    <mergeCell ref="C86:G86"/>
    <mergeCell ref="C87:G87"/>
    <mergeCell ref="C88:G88"/>
    <mergeCell ref="C89:G89"/>
    <mergeCell ref="C107:G107"/>
    <mergeCell ref="C106:G106"/>
    <mergeCell ref="C92:G92"/>
    <mergeCell ref="C93:G93"/>
    <mergeCell ref="C94:G94"/>
    <mergeCell ref="C95:G95"/>
    <mergeCell ref="C96:G96"/>
    <mergeCell ref="C97:G97"/>
    <mergeCell ref="C98:G98"/>
    <mergeCell ref="C103:G103"/>
    <mergeCell ref="C104:G104"/>
    <mergeCell ref="C112:G112"/>
    <mergeCell ref="C99:G99"/>
    <mergeCell ref="C100:G100"/>
    <mergeCell ref="C101:G101"/>
    <mergeCell ref="C137:G137"/>
    <mergeCell ref="C105:G105"/>
    <mergeCell ref="C114:G114"/>
    <mergeCell ref="C115:G115"/>
    <mergeCell ref="C116:G116"/>
    <mergeCell ref="C117:G117"/>
    <mergeCell ref="C118:G118"/>
    <mergeCell ref="C119:G119"/>
    <mergeCell ref="C120:G120"/>
    <mergeCell ref="C123:G123"/>
    <mergeCell ref="C134:G134"/>
    <mergeCell ref="C124:G124"/>
    <mergeCell ref="C125:G125"/>
    <mergeCell ref="C126:G126"/>
    <mergeCell ref="C127:G127"/>
    <mergeCell ref="C129:G129"/>
    <mergeCell ref="C130:G130"/>
    <mergeCell ref="C131:G131"/>
    <mergeCell ref="C132:G132"/>
    <mergeCell ref="C122:G122"/>
    <mergeCell ref="C121:G121"/>
    <mergeCell ref="C135:G135"/>
    <mergeCell ref="C136:G136"/>
    <mergeCell ref="C128:G128"/>
    <mergeCell ref="C138:G138"/>
    <mergeCell ref="C139:G139"/>
    <mergeCell ref="C140:G140"/>
    <mergeCell ref="C141:G141"/>
    <mergeCell ref="C142:G142"/>
    <mergeCell ref="C143:G143"/>
    <mergeCell ref="C144:G144"/>
    <mergeCell ref="C145:G145"/>
    <mergeCell ref="C146:G146"/>
    <mergeCell ref="C147:G147"/>
    <mergeCell ref="C148:G148"/>
    <mergeCell ref="C152:G152"/>
    <mergeCell ref="C153:G153"/>
    <mergeCell ref="C154:G154"/>
    <mergeCell ref="C155:G155"/>
    <mergeCell ref="C156:G156"/>
    <mergeCell ref="C157:G157"/>
    <mergeCell ref="C158:G158"/>
    <mergeCell ref="C151:G151"/>
    <mergeCell ref="C173:G173"/>
    <mergeCell ref="C174:G174"/>
    <mergeCell ref="C159:G159"/>
    <mergeCell ref="C160:G160"/>
    <mergeCell ref="C161:G161"/>
    <mergeCell ref="C162:G162"/>
    <mergeCell ref="C163:G163"/>
    <mergeCell ref="C164:G164"/>
    <mergeCell ref="C165:G165"/>
    <mergeCell ref="C169:G169"/>
    <mergeCell ref="C170:G170"/>
    <mergeCell ref="B83:B84"/>
    <mergeCell ref="C83:G84"/>
    <mergeCell ref="H83:H84"/>
    <mergeCell ref="J83:J84"/>
    <mergeCell ref="K83:N83"/>
    <mergeCell ref="B76:G76"/>
    <mergeCell ref="B77:G77"/>
    <mergeCell ref="B78:G78"/>
    <mergeCell ref="B79:G79"/>
    <mergeCell ref="B80:G80"/>
    <mergeCell ref="B81:G81"/>
    <mergeCell ref="H79:I79"/>
    <mergeCell ref="H80:I80"/>
    <mergeCell ref="B75:G75"/>
    <mergeCell ref="B74:G74"/>
    <mergeCell ref="H72:I72"/>
    <mergeCell ref="H73:I73"/>
    <mergeCell ref="H74:I74"/>
    <mergeCell ref="H75:I75"/>
    <mergeCell ref="H76:I76"/>
    <mergeCell ref="H77:I77"/>
    <mergeCell ref="H78:I78"/>
    <mergeCell ref="O12:P12"/>
    <mergeCell ref="L179:M179"/>
    <mergeCell ref="P87:Q87"/>
    <mergeCell ref="P88:Q89"/>
    <mergeCell ref="R88:T88"/>
    <mergeCell ref="O13:P13"/>
    <mergeCell ref="S26:U26"/>
    <mergeCell ref="S27:U27"/>
    <mergeCell ref="S67:U67"/>
    <mergeCell ref="P65:R65"/>
    <mergeCell ref="P84:R84"/>
    <mergeCell ref="O55:P55"/>
    <mergeCell ref="O36:P36"/>
    <mergeCell ref="C82:M82"/>
    <mergeCell ref="C102:G102"/>
    <mergeCell ref="P41:R41"/>
    <mergeCell ref="B44:G44"/>
    <mergeCell ref="B45:G45"/>
    <mergeCell ref="B46:G46"/>
    <mergeCell ref="B47:G47"/>
    <mergeCell ref="B48:G48"/>
    <mergeCell ref="B70:G70"/>
    <mergeCell ref="B71:G71"/>
    <mergeCell ref="B72:G72"/>
  </mergeCells>
  <dataValidations count="1">
    <dataValidation type="list" allowBlank="1" showInputMessage="1" showErrorMessage="1" sqref="G8:K8">
      <formula1>$S$8:$S$10</formula1>
    </dataValidation>
  </dataValidations>
  <pageMargins left="0.19685039370078741" right="0.15748031496062992" top="0.87" bottom="0.23622047244094491" header="0.82" footer="0.2"/>
  <pageSetup paperSize="9" scale="51" fitToHeight="0" orientation="landscape" r:id="rId1"/>
  <rowBreaks count="3" manualBreakCount="3">
    <brk id="42" max="13" man="1"/>
    <brk id="80" max="12" man="1"/>
    <brk id="182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08"/>
  <sheetViews>
    <sheetView view="pageBreakPreview" topLeftCell="A41" zoomScale="76" zoomScaleSheetLayoutView="76" workbookViewId="0">
      <selection activeCell="E224" sqref="E224"/>
    </sheetView>
  </sheetViews>
  <sheetFormatPr defaultColWidth="8.88671875" defaultRowHeight="14.4"/>
  <cols>
    <col min="1" max="1" width="9.88671875" style="48" customWidth="1"/>
    <col min="2" max="2" width="21.109375" style="48" customWidth="1"/>
    <col min="3" max="3" width="18.33203125" style="48" customWidth="1"/>
    <col min="4" max="4" width="22.88671875" style="48" customWidth="1"/>
    <col min="5" max="5" width="75.44140625" style="48" customWidth="1"/>
    <col min="6" max="6" width="16.6640625" style="48" customWidth="1"/>
    <col min="7" max="7" width="36.33203125" style="48" customWidth="1"/>
    <col min="8" max="16384" width="8.88671875" style="48"/>
  </cols>
  <sheetData>
    <row r="1" spans="1:16" ht="27.45" customHeight="1">
      <c r="A1" s="2702" t="s">
        <v>480</v>
      </c>
      <c r="B1" s="2702"/>
      <c r="C1" s="2702"/>
      <c r="D1" s="2702"/>
      <c r="E1" s="2702"/>
    </row>
    <row r="2" spans="1:16" ht="17.850000000000001" customHeight="1">
      <c r="A2" s="2702" t="s">
        <v>481</v>
      </c>
      <c r="B2" s="2702"/>
      <c r="C2" s="2702"/>
      <c r="D2" s="2702"/>
      <c r="E2" s="2702"/>
    </row>
    <row r="3" spans="1:16" ht="29.1" customHeight="1">
      <c r="A3" s="527" t="s">
        <v>482</v>
      </c>
      <c r="B3" s="579" t="str">
        <f>'ПЕЧАТЬ ПЛАН'!L5</f>
        <v>" 28 " июня</v>
      </c>
      <c r="C3" s="529" t="str">
        <f>'ПЕЧАТЬ ПЛАН'!M5</f>
        <v>20 24 г.</v>
      </c>
      <c r="D3" s="940" t="s">
        <v>738</v>
      </c>
      <c r="E3" s="1033">
        <v>45</v>
      </c>
    </row>
    <row r="4" spans="1:16" ht="12.15" customHeight="1">
      <c r="A4" s="57"/>
      <c r="B4" s="57"/>
      <c r="C4" s="57"/>
      <c r="D4" s="57"/>
      <c r="E4" s="57"/>
    </row>
    <row r="5" spans="1:16" ht="18">
      <c r="A5" s="57"/>
      <c r="B5" s="2703" t="s">
        <v>483</v>
      </c>
      <c r="C5" s="2703"/>
      <c r="D5" s="528">
        <v>45443</v>
      </c>
      <c r="E5" s="529" t="s">
        <v>484</v>
      </c>
      <c r="F5" s="580" t="s">
        <v>485</v>
      </c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7" spans="1:16" ht="23.55" customHeight="1">
      <c r="A7" s="1492" t="s">
        <v>486</v>
      </c>
      <c r="B7" s="1492" t="s">
        <v>176</v>
      </c>
      <c r="C7" s="1492" t="s">
        <v>0</v>
      </c>
      <c r="D7" s="1492" t="s">
        <v>211</v>
      </c>
      <c r="E7" s="1493" t="s">
        <v>487</v>
      </c>
    </row>
    <row r="8" spans="1:16" ht="21" hidden="1" customHeight="1">
      <c r="A8" s="2704" t="s">
        <v>164</v>
      </c>
      <c r="B8" s="1024">
        <v>111</v>
      </c>
      <c r="C8" s="1024">
        <v>211</v>
      </c>
      <c r="D8" s="1025"/>
      <c r="E8" s="1021" t="s">
        <v>492</v>
      </c>
    </row>
    <row r="9" spans="1:16" ht="21.45" hidden="1" customHeight="1" thickBot="1">
      <c r="A9" s="2705"/>
      <c r="B9" s="1024">
        <v>119</v>
      </c>
      <c r="C9" s="1024">
        <v>213</v>
      </c>
      <c r="D9" s="1025"/>
      <c r="E9" s="1021" t="s">
        <v>488</v>
      </c>
      <c r="F9" s="553">
        <f>D8+D9</f>
        <v>0</v>
      </c>
    </row>
    <row r="10" spans="1:16" ht="21.45" hidden="1" customHeight="1">
      <c r="A10" s="1610"/>
      <c r="B10" s="1024">
        <v>111</v>
      </c>
      <c r="C10" s="1024">
        <v>211</v>
      </c>
      <c r="D10" s="1611"/>
      <c r="E10" s="1612"/>
      <c r="F10" s="553"/>
    </row>
    <row r="11" spans="1:16" ht="21.45" hidden="1" customHeight="1">
      <c r="A11" s="1610"/>
      <c r="B11" s="1024">
        <v>119</v>
      </c>
      <c r="C11" s="1024">
        <v>213</v>
      </c>
      <c r="D11" s="1611"/>
      <c r="E11" s="1612"/>
      <c r="F11" s="553"/>
    </row>
    <row r="12" spans="1:16" ht="21.45" hidden="1" customHeight="1">
      <c r="A12" s="1610"/>
      <c r="B12" s="991">
        <v>321</v>
      </c>
      <c r="C12" s="991">
        <v>264</v>
      </c>
      <c r="D12" s="1022"/>
      <c r="E12" s="1620"/>
      <c r="F12" s="553"/>
    </row>
    <row r="13" spans="1:16" ht="21.45" hidden="1" customHeight="1">
      <c r="A13" s="1610"/>
      <c r="B13" s="1619">
        <v>112</v>
      </c>
      <c r="C13" s="1619">
        <v>212</v>
      </c>
      <c r="D13" s="1022"/>
      <c r="E13" s="1620"/>
      <c r="F13" s="553"/>
    </row>
    <row r="14" spans="1:16" ht="21.45" hidden="1" customHeight="1">
      <c r="A14" s="1610"/>
      <c r="B14" s="1013">
        <v>112</v>
      </c>
      <c r="C14" s="1013">
        <v>226</v>
      </c>
      <c r="D14" s="1022"/>
      <c r="E14" s="1620"/>
      <c r="F14" s="553"/>
    </row>
    <row r="15" spans="1:16" ht="21.45" hidden="1" customHeight="1" thickBot="1">
      <c r="A15" s="2706" t="s">
        <v>695</v>
      </c>
      <c r="B15" s="1013">
        <v>112</v>
      </c>
      <c r="C15" s="1013">
        <v>266</v>
      </c>
      <c r="D15" s="1022"/>
      <c r="E15" s="1023"/>
      <c r="F15" s="548"/>
    </row>
    <row r="16" spans="1:16" ht="21.45" hidden="1" customHeight="1">
      <c r="A16" s="2707"/>
      <c r="B16" s="2722">
        <v>244</v>
      </c>
      <c r="C16" s="1031">
        <v>225</v>
      </c>
      <c r="D16" s="1006"/>
      <c r="E16" s="1649"/>
      <c r="F16" s="548"/>
    </row>
    <row r="17" spans="1:6" ht="21.45" hidden="1" customHeight="1">
      <c r="A17" s="2707"/>
      <c r="B17" s="2723"/>
      <c r="C17" s="1030">
        <v>225</v>
      </c>
      <c r="D17" s="1008"/>
      <c r="E17" s="1019"/>
      <c r="F17" s="548"/>
    </row>
    <row r="18" spans="1:6" ht="21.45" hidden="1" customHeight="1">
      <c r="A18" s="2707"/>
      <c r="B18" s="2723"/>
      <c r="C18" s="1030">
        <v>226</v>
      </c>
      <c r="D18" s="1008"/>
      <c r="E18" s="1099"/>
      <c r="F18" s="548"/>
    </row>
    <row r="19" spans="1:6" ht="21.45" hidden="1" customHeight="1">
      <c r="A19" s="2707"/>
      <c r="B19" s="2723"/>
      <c r="C19" s="1030">
        <v>226</v>
      </c>
      <c r="D19" s="1008"/>
      <c r="E19" s="1099"/>
      <c r="F19" s="548"/>
    </row>
    <row r="20" spans="1:6" ht="21.45" hidden="1" customHeight="1">
      <c r="A20" s="2707"/>
      <c r="B20" s="2723"/>
      <c r="C20" s="1030">
        <v>310</v>
      </c>
      <c r="D20" s="1008"/>
      <c r="E20" s="1019"/>
      <c r="F20" s="548"/>
    </row>
    <row r="21" spans="1:6" ht="21.45" hidden="1" customHeight="1">
      <c r="A21" s="2707"/>
      <c r="B21" s="2723"/>
      <c r="C21" s="1030">
        <v>310</v>
      </c>
      <c r="D21" s="1008"/>
      <c r="E21" s="1019"/>
      <c r="F21" s="548"/>
    </row>
    <row r="22" spans="1:6" ht="21.45" hidden="1" customHeight="1" thickBot="1">
      <c r="A22" s="2707"/>
      <c r="B22" s="2724"/>
      <c r="C22" s="991"/>
      <c r="D22" s="1614"/>
      <c r="E22" s="1615"/>
      <c r="F22" s="548"/>
    </row>
    <row r="23" spans="1:6" ht="21.45" hidden="1" customHeight="1">
      <c r="A23" s="2707"/>
      <c r="B23" s="2719" t="s">
        <v>722</v>
      </c>
      <c r="C23" s="1031">
        <v>341</v>
      </c>
      <c r="D23" s="1006"/>
      <c r="E23" s="1018"/>
      <c r="F23" s="548"/>
    </row>
    <row r="24" spans="1:6" ht="21.45" hidden="1" customHeight="1">
      <c r="A24" s="2707"/>
      <c r="B24" s="2720"/>
      <c r="C24" s="1030">
        <v>341</v>
      </c>
      <c r="D24" s="1008"/>
      <c r="E24" s="1019"/>
      <c r="F24" s="548"/>
    </row>
    <row r="25" spans="1:6" ht="21.45" hidden="1" customHeight="1">
      <c r="A25" s="2707"/>
      <c r="B25" s="2720"/>
      <c r="C25" s="1030">
        <v>344</v>
      </c>
      <c r="D25" s="1008"/>
      <c r="E25" s="1019"/>
      <c r="F25" s="548"/>
    </row>
    <row r="26" spans="1:6" ht="21.45" hidden="1" customHeight="1">
      <c r="A26" s="2707"/>
      <c r="B26" s="2720"/>
      <c r="C26" s="1030">
        <v>344</v>
      </c>
      <c r="D26" s="1008"/>
      <c r="E26" s="1019"/>
      <c r="F26" s="548"/>
    </row>
    <row r="27" spans="1:6" ht="21.45" hidden="1" customHeight="1">
      <c r="A27" s="2707"/>
      <c r="B27" s="2720"/>
      <c r="C27" s="1030">
        <v>345</v>
      </c>
      <c r="D27" s="1008"/>
      <c r="E27" s="1019"/>
      <c r="F27" s="548"/>
    </row>
    <row r="28" spans="1:6" ht="21.45" hidden="1" customHeight="1">
      <c r="A28" s="2707"/>
      <c r="B28" s="2720"/>
      <c r="C28" s="1030">
        <v>345</v>
      </c>
      <c r="D28" s="1008"/>
      <c r="E28" s="1019"/>
      <c r="F28" s="548"/>
    </row>
    <row r="29" spans="1:6" ht="21.45" hidden="1" customHeight="1">
      <c r="A29" s="2707"/>
      <c r="B29" s="2720"/>
      <c r="C29" s="1030">
        <v>346</v>
      </c>
      <c r="D29" s="1008"/>
      <c r="E29" s="1099"/>
      <c r="F29" s="548"/>
    </row>
    <row r="30" spans="1:6" ht="21.45" hidden="1" customHeight="1">
      <c r="A30" s="2707"/>
      <c r="B30" s="2720"/>
      <c r="C30" s="1030">
        <v>346</v>
      </c>
      <c r="D30" s="1008"/>
      <c r="E30" s="1019"/>
      <c r="F30" s="548"/>
    </row>
    <row r="31" spans="1:6" ht="21.45" hidden="1" customHeight="1">
      <c r="A31" s="2707"/>
      <c r="B31" s="2720"/>
      <c r="C31" s="1030">
        <v>346</v>
      </c>
      <c r="D31" s="1008"/>
      <c r="E31" s="1019"/>
      <c r="F31" s="548"/>
    </row>
    <row r="32" spans="1:6" ht="21.45" hidden="1" customHeight="1">
      <c r="A32" s="2707"/>
      <c r="B32" s="2720"/>
      <c r="C32" s="1030">
        <v>347</v>
      </c>
      <c r="D32" s="1008"/>
      <c r="E32" s="1019"/>
      <c r="F32" s="548"/>
    </row>
    <row r="33" spans="1:6" ht="21.45" hidden="1" customHeight="1">
      <c r="A33" s="2707"/>
      <c r="B33" s="2720"/>
      <c r="C33" s="1030">
        <v>347</v>
      </c>
      <c r="D33" s="1008"/>
      <c r="E33" s="1019"/>
      <c r="F33" s="548"/>
    </row>
    <row r="34" spans="1:6" ht="21.45" hidden="1" customHeight="1">
      <c r="A34" s="2707"/>
      <c r="B34" s="2720"/>
      <c r="C34" s="1030">
        <v>349</v>
      </c>
      <c r="D34" s="1008"/>
      <c r="E34" s="1019"/>
      <c r="F34" s="548"/>
    </row>
    <row r="35" spans="1:6" ht="21.45" hidden="1" customHeight="1">
      <c r="A35" s="2707"/>
      <c r="B35" s="2720"/>
      <c r="C35" s="1030">
        <v>349</v>
      </c>
      <c r="D35" s="1008"/>
      <c r="E35" s="1019"/>
      <c r="F35" s="548"/>
    </row>
    <row r="36" spans="1:6" ht="21.45" hidden="1" customHeight="1" thickBot="1">
      <c r="A36" s="2707"/>
      <c r="B36" s="2721"/>
      <c r="C36" s="1616"/>
      <c r="D36" s="1617"/>
      <c r="E36" s="1618"/>
      <c r="F36" s="548"/>
    </row>
    <row r="37" spans="1:6" ht="20.399999999999999" hidden="1" customHeight="1">
      <c r="A37" s="2708" t="s">
        <v>493</v>
      </c>
      <c r="B37" s="2709"/>
      <c r="C37" s="2709"/>
      <c r="D37" s="1490">
        <f>SUM(D8:D36)</f>
        <v>0</v>
      </c>
      <c r="E37" s="1491"/>
      <c r="F37" s="548"/>
    </row>
    <row r="38" spans="1:6" ht="12.15" customHeight="1">
      <c r="A38" s="1012"/>
      <c r="B38" s="1015"/>
      <c r="C38" s="1016"/>
      <c r="D38" s="1017"/>
      <c r="E38" s="1012"/>
      <c r="F38" s="548"/>
    </row>
    <row r="39" spans="1:6" ht="23.55" customHeight="1">
      <c r="A39" s="1492" t="s">
        <v>486</v>
      </c>
      <c r="B39" s="1492" t="s">
        <v>176</v>
      </c>
      <c r="C39" s="1492" t="s">
        <v>0</v>
      </c>
      <c r="D39" s="1492" t="s">
        <v>211</v>
      </c>
      <c r="E39" s="1493" t="s">
        <v>487</v>
      </c>
      <c r="F39" s="548"/>
    </row>
    <row r="40" spans="1:6" ht="21.45" customHeight="1">
      <c r="A40" s="2710" t="s">
        <v>163</v>
      </c>
      <c r="B40" s="1020">
        <v>111</v>
      </c>
      <c r="C40" s="1020">
        <v>211</v>
      </c>
      <c r="D40" s="1005">
        <v>551261</v>
      </c>
      <c r="E40" s="1021" t="s">
        <v>492</v>
      </c>
    </row>
    <row r="41" spans="1:6" ht="21.45" customHeight="1">
      <c r="A41" s="2711"/>
      <c r="B41" s="1020">
        <v>119</v>
      </c>
      <c r="C41" s="1020">
        <v>213</v>
      </c>
      <c r="D41" s="1005">
        <v>166481</v>
      </c>
      <c r="E41" s="1021" t="s">
        <v>488</v>
      </c>
      <c r="F41" s="552">
        <f>D40+D41</f>
        <v>717742</v>
      </c>
    </row>
    <row r="42" spans="1:6" ht="21.45" hidden="1" customHeight="1">
      <c r="A42" s="1623"/>
      <c r="B42" s="1020">
        <v>111</v>
      </c>
      <c r="C42" s="1020">
        <v>211</v>
      </c>
      <c r="D42" s="1005"/>
      <c r="E42" s="1021"/>
      <c r="F42" s="552"/>
    </row>
    <row r="43" spans="1:6" ht="21.45" hidden="1" customHeight="1">
      <c r="A43" s="1623"/>
      <c r="B43" s="1020">
        <v>119</v>
      </c>
      <c r="C43" s="1020">
        <v>213</v>
      </c>
      <c r="D43" s="1005"/>
      <c r="E43" s="1021"/>
      <c r="F43" s="552"/>
    </row>
    <row r="44" spans="1:6" ht="21.45" hidden="1" customHeight="1">
      <c r="A44" s="2712" t="s">
        <v>696</v>
      </c>
      <c r="B44" s="991">
        <v>321</v>
      </c>
      <c r="C44" s="991">
        <v>264</v>
      </c>
      <c r="D44" s="1022"/>
      <c r="E44" s="549"/>
      <c r="F44" s="552"/>
    </row>
    <row r="45" spans="1:6" ht="21.45" hidden="1" customHeight="1">
      <c r="A45" s="2712"/>
      <c r="B45" s="1619">
        <v>112</v>
      </c>
      <c r="C45" s="1619">
        <v>212</v>
      </c>
      <c r="D45" s="1022"/>
      <c r="E45" s="582"/>
    </row>
    <row r="46" spans="1:6" ht="21.45" hidden="1" customHeight="1">
      <c r="A46" s="2712"/>
      <c r="B46" s="1013">
        <v>112</v>
      </c>
      <c r="C46" s="1013">
        <v>226</v>
      </c>
      <c r="D46" s="1022"/>
      <c r="E46" s="582"/>
    </row>
    <row r="47" spans="1:6" ht="21.45" hidden="1" customHeight="1">
      <c r="A47" s="2712"/>
      <c r="B47" s="1013">
        <v>112</v>
      </c>
      <c r="C47" s="1013">
        <v>266</v>
      </c>
      <c r="D47" s="1022"/>
      <c r="E47" s="582"/>
    </row>
    <row r="48" spans="1:6" ht="21.45" hidden="1" customHeight="1" thickBot="1">
      <c r="A48" s="2712"/>
      <c r="B48" s="1014"/>
      <c r="C48" s="1014"/>
      <c r="D48" s="1621"/>
      <c r="E48" s="1622"/>
    </row>
    <row r="49" spans="1:5" ht="21.45" hidden="1" customHeight="1">
      <c r="A49" s="2713"/>
      <c r="B49" s="2714">
        <v>244</v>
      </c>
      <c r="C49" s="1031">
        <v>221</v>
      </c>
      <c r="D49" s="1000"/>
      <c r="E49" s="1004"/>
    </row>
    <row r="50" spans="1:5" ht="21.45" hidden="1" customHeight="1">
      <c r="A50" s="2713"/>
      <c r="B50" s="2715"/>
      <c r="C50" s="1034">
        <v>221</v>
      </c>
      <c r="D50" s="998"/>
      <c r="E50" s="1026"/>
    </row>
    <row r="51" spans="1:5" ht="21.45" hidden="1" customHeight="1">
      <c r="A51" s="2713"/>
      <c r="B51" s="2715"/>
      <c r="C51" s="1034">
        <v>222</v>
      </c>
      <c r="D51" s="998"/>
      <c r="E51" s="1026"/>
    </row>
    <row r="52" spans="1:5" ht="21.45" customHeight="1">
      <c r="A52" s="2713"/>
      <c r="B52" s="2715"/>
      <c r="C52" s="1030">
        <v>223</v>
      </c>
      <c r="D52" s="997">
        <v>33270</v>
      </c>
      <c r="E52" s="1001" t="s">
        <v>1118</v>
      </c>
    </row>
    <row r="53" spans="1:5" ht="21.45" customHeight="1" thickBot="1">
      <c r="A53" s="2713"/>
      <c r="B53" s="2715"/>
      <c r="C53" s="1030">
        <v>223</v>
      </c>
      <c r="D53" s="997">
        <v>16690</v>
      </c>
      <c r="E53" s="1001" t="s">
        <v>1119</v>
      </c>
    </row>
    <row r="54" spans="1:5" ht="21.45" hidden="1" customHeight="1">
      <c r="A54" s="2713"/>
      <c r="B54" s="2715"/>
      <c r="C54" s="1030">
        <v>224</v>
      </c>
      <c r="D54" s="997"/>
      <c r="E54" s="1001"/>
    </row>
    <row r="55" spans="1:5" ht="21.45" hidden="1" customHeight="1">
      <c r="A55" s="2713"/>
      <c r="B55" s="2715"/>
      <c r="C55" s="1030">
        <v>225</v>
      </c>
      <c r="D55" s="997"/>
      <c r="E55" s="1001" t="s">
        <v>1110</v>
      </c>
    </row>
    <row r="56" spans="1:5" ht="21.45" hidden="1" customHeight="1">
      <c r="A56" s="2713"/>
      <c r="B56" s="2715"/>
      <c r="C56" s="1030">
        <v>225</v>
      </c>
      <c r="D56" s="1399"/>
      <c r="E56" s="1001"/>
    </row>
    <row r="57" spans="1:5" ht="21.45" hidden="1" customHeight="1">
      <c r="A57" s="2713"/>
      <c r="B57" s="2715"/>
      <c r="C57" s="1030">
        <v>225</v>
      </c>
      <c r="D57" s="1008"/>
      <c r="E57" s="1001"/>
    </row>
    <row r="58" spans="1:5" ht="21.45" hidden="1" customHeight="1">
      <c r="A58" s="2713"/>
      <c r="B58" s="2715"/>
      <c r="C58" s="1030">
        <v>226</v>
      </c>
      <c r="D58" s="1008"/>
      <c r="E58" s="1099"/>
    </row>
    <row r="59" spans="1:5" ht="21.45" hidden="1" customHeight="1">
      <c r="A59" s="2713"/>
      <c r="B59" s="2715"/>
      <c r="C59" s="1030">
        <v>226</v>
      </c>
      <c r="D59" s="1008"/>
      <c r="E59" s="1099"/>
    </row>
    <row r="60" spans="1:5" ht="21.45" hidden="1" customHeight="1">
      <c r="A60" s="2713"/>
      <c r="B60" s="2715"/>
      <c r="C60" s="1030">
        <v>226</v>
      </c>
      <c r="D60" s="997"/>
      <c r="E60" s="1001"/>
    </row>
    <row r="61" spans="1:5" ht="21.45" hidden="1" customHeight="1">
      <c r="A61" s="2713"/>
      <c r="B61" s="2715"/>
      <c r="C61" s="1030">
        <v>310</v>
      </c>
      <c r="D61" s="997"/>
      <c r="E61" s="1001" t="s">
        <v>1091</v>
      </c>
    </row>
    <row r="62" spans="1:5" ht="21.45" hidden="1" customHeight="1">
      <c r="A62" s="2713"/>
      <c r="B62" s="2715"/>
      <c r="C62" s="1030">
        <v>310</v>
      </c>
      <c r="D62" s="997"/>
      <c r="E62" s="1001"/>
    </row>
    <row r="63" spans="1:5" ht="21.45" hidden="1" customHeight="1">
      <c r="A63" s="2713"/>
      <c r="B63" s="2715"/>
      <c r="C63" s="1030">
        <v>310</v>
      </c>
      <c r="D63" s="997"/>
      <c r="E63" s="1001"/>
    </row>
    <row r="64" spans="1:5" ht="21.45" hidden="1" customHeight="1">
      <c r="A64" s="2713"/>
      <c r="B64" s="2715"/>
      <c r="C64" s="1030"/>
      <c r="D64" s="1624"/>
      <c r="E64" s="1625"/>
    </row>
    <row r="65" spans="1:5" ht="21.45" hidden="1" customHeight="1" thickBot="1">
      <c r="A65" s="2713"/>
      <c r="B65" s="2715"/>
      <c r="C65" s="1030"/>
      <c r="D65" s="1624"/>
      <c r="E65" s="1625"/>
    </row>
    <row r="66" spans="1:5" ht="21.45" hidden="1" customHeight="1">
      <c r="A66" s="2713"/>
      <c r="B66" s="2716" t="s">
        <v>718</v>
      </c>
      <c r="C66" s="1577">
        <v>341</v>
      </c>
      <c r="D66" s="1000"/>
      <c r="E66" s="1004"/>
    </row>
    <row r="67" spans="1:5" ht="21.45" hidden="1" customHeight="1">
      <c r="A67" s="2713"/>
      <c r="B67" s="2717"/>
      <c r="C67" s="999">
        <v>341</v>
      </c>
      <c r="D67" s="997"/>
      <c r="E67" s="1001"/>
    </row>
    <row r="68" spans="1:5" ht="21.45" hidden="1" customHeight="1" thickBot="1">
      <c r="A68" s="2713"/>
      <c r="B68" s="2717"/>
      <c r="C68" s="1578">
        <v>344</v>
      </c>
      <c r="D68" s="997"/>
      <c r="E68" s="1001" t="s">
        <v>1111</v>
      </c>
    </row>
    <row r="69" spans="1:5" ht="21.45" hidden="1" customHeight="1">
      <c r="A69" s="2713"/>
      <c r="B69" s="2717"/>
      <c r="C69" s="1578">
        <v>344</v>
      </c>
      <c r="D69" s="997"/>
      <c r="E69" s="1001"/>
    </row>
    <row r="70" spans="1:5" ht="21.45" hidden="1" customHeight="1">
      <c r="A70" s="2713"/>
      <c r="B70" s="2717"/>
      <c r="C70" s="1578">
        <v>345</v>
      </c>
      <c r="D70" s="997"/>
      <c r="E70" s="1001"/>
    </row>
    <row r="71" spans="1:5" ht="21.45" hidden="1" customHeight="1">
      <c r="A71" s="2713"/>
      <c r="B71" s="2717"/>
      <c r="C71" s="1578">
        <v>345</v>
      </c>
      <c r="D71" s="997"/>
      <c r="E71" s="1001"/>
    </row>
    <row r="72" spans="1:5" ht="21.45" hidden="1" customHeight="1">
      <c r="A72" s="2713"/>
      <c r="B72" s="2717"/>
      <c r="C72" s="1578">
        <v>345</v>
      </c>
      <c r="D72" s="997"/>
      <c r="E72" s="1001"/>
    </row>
    <row r="73" spans="1:5" ht="21.45" hidden="1" customHeight="1">
      <c r="A73" s="2713"/>
      <c r="B73" s="2717"/>
      <c r="C73" s="1578">
        <v>346</v>
      </c>
      <c r="D73" s="997"/>
      <c r="E73" s="1001"/>
    </row>
    <row r="74" spans="1:5" ht="21.45" hidden="1" customHeight="1">
      <c r="A74" s="2713"/>
      <c r="B74" s="2717"/>
      <c r="C74" s="1578">
        <v>346</v>
      </c>
      <c r="D74" s="1027"/>
      <c r="E74" s="1028"/>
    </row>
    <row r="75" spans="1:5" ht="21.45" hidden="1" customHeight="1">
      <c r="A75" s="2713"/>
      <c r="B75" s="2717"/>
      <c r="C75" s="1578">
        <v>346</v>
      </c>
      <c r="D75" s="1027"/>
      <c r="E75" s="1028"/>
    </row>
    <row r="76" spans="1:5" ht="21.45" hidden="1" customHeight="1">
      <c r="A76" s="2713"/>
      <c r="B76" s="2717"/>
      <c r="C76" s="1578">
        <v>347</v>
      </c>
      <c r="D76" s="1027"/>
      <c r="E76" s="1028"/>
    </row>
    <row r="77" spans="1:5" ht="21.45" hidden="1" customHeight="1">
      <c r="A77" s="2713"/>
      <c r="B77" s="2717"/>
      <c r="C77" s="1578">
        <v>347</v>
      </c>
      <c r="D77" s="1027"/>
      <c r="E77" s="1028"/>
    </row>
    <row r="78" spans="1:5" ht="21.45" hidden="1" customHeight="1">
      <c r="A78" s="2713"/>
      <c r="B78" s="2717"/>
      <c r="C78" s="1578">
        <v>349</v>
      </c>
      <c r="D78" s="1027"/>
      <c r="E78" s="1028"/>
    </row>
    <row r="79" spans="1:5" ht="21.45" hidden="1" customHeight="1">
      <c r="A79" s="2713"/>
      <c r="B79" s="2717"/>
      <c r="C79" s="1578">
        <v>349</v>
      </c>
      <c r="D79" s="1027"/>
      <c r="E79" s="1028"/>
    </row>
    <row r="80" spans="1:5" ht="21.45" hidden="1" customHeight="1">
      <c r="A80" s="2713"/>
      <c r="B80" s="2717"/>
      <c r="C80" s="1578">
        <v>342</v>
      </c>
      <c r="D80" s="997"/>
      <c r="E80" s="1597"/>
    </row>
    <row r="81" spans="1:6" ht="21.45" hidden="1" customHeight="1" thickBot="1">
      <c r="A81" s="2713"/>
      <c r="B81" s="2718"/>
      <c r="C81" s="1029">
        <v>342</v>
      </c>
      <c r="D81" s="1002"/>
      <c r="E81" s="1609"/>
    </row>
    <row r="82" spans="1:6" ht="12.15" hidden="1" customHeight="1" thickBot="1">
      <c r="A82" s="2713"/>
      <c r="B82" s="1012"/>
      <c r="C82" s="1015"/>
      <c r="D82" s="1016"/>
      <c r="E82" s="1017"/>
    </row>
    <row r="83" spans="1:6" ht="21.45" hidden="1" customHeight="1">
      <c r="A83" s="2713"/>
      <c r="B83" s="2698">
        <v>243</v>
      </c>
      <c r="C83" s="1031">
        <v>225</v>
      </c>
      <c r="D83" s="1000"/>
      <c r="E83" s="611"/>
    </row>
    <row r="84" spans="1:6" ht="21.45" hidden="1" customHeight="1">
      <c r="A84" s="2713"/>
      <c r="B84" s="2699"/>
      <c r="C84" s="1034">
        <v>225</v>
      </c>
      <c r="D84" s="998"/>
      <c r="E84" s="1494"/>
    </row>
    <row r="85" spans="1:6" ht="21.45" hidden="1" customHeight="1">
      <c r="A85" s="2713"/>
      <c r="B85" s="2700"/>
      <c r="C85" s="1030">
        <v>226</v>
      </c>
      <c r="D85" s="997"/>
      <c r="E85" s="1001"/>
    </row>
    <row r="86" spans="1:6" ht="21.45" hidden="1" customHeight="1" thickBot="1">
      <c r="A86" s="2713"/>
      <c r="B86" s="2701"/>
      <c r="C86" s="1032">
        <v>226</v>
      </c>
      <c r="D86" s="1002"/>
      <c r="E86" s="1003"/>
    </row>
    <row r="87" spans="1:6" ht="21.45" customHeight="1">
      <c r="A87" s="2713"/>
      <c r="B87" s="2725" t="s">
        <v>719</v>
      </c>
      <c r="C87" s="1031">
        <v>223</v>
      </c>
      <c r="D87" s="1000">
        <v>461500</v>
      </c>
      <c r="E87" s="611" t="s">
        <v>1116</v>
      </c>
    </row>
    <row r="88" spans="1:6" ht="21.45" customHeight="1">
      <c r="A88" s="2713"/>
      <c r="B88" s="2726"/>
      <c r="C88" s="1030">
        <v>223</v>
      </c>
      <c r="D88" s="997">
        <v>189130</v>
      </c>
      <c r="E88" s="1001" t="s">
        <v>1117</v>
      </c>
    </row>
    <row r="89" spans="1:6" ht="21.45" customHeight="1" thickBot="1">
      <c r="A89" s="2713"/>
      <c r="B89" s="2727"/>
      <c r="C89" s="991">
        <v>223</v>
      </c>
      <c r="D89" s="1027"/>
      <c r="E89" s="1028"/>
    </row>
    <row r="90" spans="1:6" ht="21.45" customHeight="1">
      <c r="A90" s="2713"/>
      <c r="B90" s="2728">
        <v>851</v>
      </c>
      <c r="C90" s="1495">
        <v>291</v>
      </c>
      <c r="D90" s="1006">
        <v>51286</v>
      </c>
      <c r="E90" s="1007" t="s">
        <v>1120</v>
      </c>
    </row>
    <row r="91" spans="1:6" ht="21.45" customHeight="1" thickBot="1">
      <c r="A91" s="2713"/>
      <c r="B91" s="2729"/>
      <c r="C91" s="1496">
        <v>292</v>
      </c>
      <c r="D91" s="1008"/>
      <c r="E91" s="1009"/>
    </row>
    <row r="92" spans="1:6" ht="21.45" hidden="1" customHeight="1">
      <c r="A92" s="2713"/>
      <c r="B92" s="2729">
        <v>852</v>
      </c>
      <c r="C92" s="1496">
        <v>291</v>
      </c>
      <c r="D92" s="1008"/>
      <c r="E92" s="1009"/>
    </row>
    <row r="93" spans="1:6" ht="21.45" hidden="1" customHeight="1">
      <c r="A93" s="2713"/>
      <c r="B93" s="2729"/>
      <c r="C93" s="1496">
        <v>292</v>
      </c>
      <c r="D93" s="1008"/>
      <c r="E93" s="1009"/>
    </row>
    <row r="94" spans="1:6" ht="21.45" hidden="1" customHeight="1">
      <c r="A94" s="2713"/>
      <c r="B94" s="2729">
        <v>853</v>
      </c>
      <c r="C94" s="1496">
        <v>291</v>
      </c>
      <c r="D94" s="1008"/>
      <c r="E94" s="1009"/>
    </row>
    <row r="95" spans="1:6" ht="21.45" hidden="1" customHeight="1" thickBot="1">
      <c r="A95" s="2713"/>
      <c r="B95" s="2739"/>
      <c r="C95" s="1497">
        <v>292</v>
      </c>
      <c r="D95" s="1010"/>
      <c r="E95" s="1011"/>
    </row>
    <row r="96" spans="1:6" ht="22.8" customHeight="1" thickBot="1">
      <c r="A96" s="2730" t="s">
        <v>697</v>
      </c>
      <c r="B96" s="2731"/>
      <c r="C96" s="2732"/>
      <c r="D96" s="1514">
        <f>SUM(D66:D81)</f>
        <v>0</v>
      </c>
      <c r="E96" s="1515"/>
      <c r="F96" s="552"/>
    </row>
    <row r="97" spans="1:6" ht="22.8" customHeight="1">
      <c r="A97" s="2733" t="s">
        <v>494</v>
      </c>
      <c r="B97" s="2734"/>
      <c r="C97" s="2735"/>
      <c r="D97" s="550">
        <f>SUM(D40:D95)</f>
        <v>1469618</v>
      </c>
      <c r="E97" s="551"/>
    </row>
    <row r="98" spans="1:6" ht="22.8" customHeight="1">
      <c r="A98" s="2736" t="s">
        <v>495</v>
      </c>
      <c r="B98" s="2737"/>
      <c r="C98" s="2738"/>
      <c r="D98" s="544">
        <f>D37+D97</f>
        <v>1469618</v>
      </c>
      <c r="E98" s="545"/>
    </row>
    <row r="99" spans="1:6" ht="12.15" customHeight="1"/>
    <row r="100" spans="1:6" ht="23.55" hidden="1" customHeight="1">
      <c r="A100" s="537" t="s">
        <v>489</v>
      </c>
      <c r="B100" s="1503" t="s">
        <v>176</v>
      </c>
      <c r="C100" s="1503" t="s">
        <v>0</v>
      </c>
      <c r="D100" s="1503" t="s">
        <v>211</v>
      </c>
      <c r="E100" s="1628" t="s">
        <v>487</v>
      </c>
    </row>
    <row r="101" spans="1:6" ht="21.45" hidden="1" customHeight="1">
      <c r="A101" s="2740"/>
      <c r="B101" s="1626">
        <v>111</v>
      </c>
      <c r="C101" s="1626">
        <v>211</v>
      </c>
      <c r="D101" s="1008"/>
      <c r="E101" s="1627" t="s">
        <v>492</v>
      </c>
    </row>
    <row r="102" spans="1:6" ht="21.45" hidden="1" customHeight="1">
      <c r="A102" s="2740"/>
      <c r="B102" s="1626">
        <v>119</v>
      </c>
      <c r="C102" s="1626">
        <v>213</v>
      </c>
      <c r="D102" s="1008"/>
      <c r="E102" s="1504" t="s">
        <v>488</v>
      </c>
      <c r="F102" s="552">
        <f>D101+D102</f>
        <v>0</v>
      </c>
    </row>
    <row r="103" spans="1:6" ht="21.45" hidden="1" customHeight="1">
      <c r="A103" s="2740"/>
      <c r="B103" s="1626">
        <v>111</v>
      </c>
      <c r="C103" s="1626">
        <v>211</v>
      </c>
      <c r="D103" s="1008"/>
      <c r="E103" s="1504"/>
      <c r="F103" s="552"/>
    </row>
    <row r="104" spans="1:6" ht="21.45" hidden="1" customHeight="1">
      <c r="A104" s="2740"/>
      <c r="B104" s="1626">
        <v>119</v>
      </c>
      <c r="C104" s="1626">
        <v>213</v>
      </c>
      <c r="D104" s="1008"/>
      <c r="E104" s="1001"/>
    </row>
    <row r="105" spans="1:6" ht="21.45" hidden="1" customHeight="1">
      <c r="A105" s="2740"/>
      <c r="B105" s="1613">
        <v>321</v>
      </c>
      <c r="C105" s="1613">
        <v>264</v>
      </c>
      <c r="D105" s="1022"/>
      <c r="E105" s="1001"/>
    </row>
    <row r="106" spans="1:6" ht="21.45" hidden="1" customHeight="1">
      <c r="A106" s="2740"/>
      <c r="B106" s="1619">
        <v>112</v>
      </c>
      <c r="C106" s="1619">
        <v>212</v>
      </c>
      <c r="D106" s="1022"/>
      <c r="E106" s="1001"/>
    </row>
    <row r="107" spans="1:6" ht="21.45" hidden="1" customHeight="1">
      <c r="A107" s="2740"/>
      <c r="B107" s="1619">
        <v>112</v>
      </c>
      <c r="C107" s="1619">
        <v>226</v>
      </c>
      <c r="D107" s="1022"/>
      <c r="E107" s="1001"/>
    </row>
    <row r="108" spans="1:6" ht="21.45" hidden="1" customHeight="1" thickBot="1">
      <c r="A108" s="2740"/>
      <c r="B108" s="1619">
        <v>112</v>
      </c>
      <c r="C108" s="1619">
        <v>266</v>
      </c>
      <c r="D108" s="1022"/>
      <c r="E108" s="1003"/>
    </row>
    <row r="109" spans="1:6" ht="21.45" hidden="1" customHeight="1">
      <c r="A109" s="2740"/>
      <c r="B109" s="2714">
        <v>244</v>
      </c>
      <c r="C109" s="1608">
        <v>221</v>
      </c>
      <c r="D109" s="1606"/>
      <c r="E109" s="1004"/>
    </row>
    <row r="110" spans="1:6" ht="21.45" hidden="1" customHeight="1">
      <c r="A110" s="2740"/>
      <c r="B110" s="2715"/>
      <c r="C110" s="1500">
        <v>221</v>
      </c>
      <c r="D110" s="1596"/>
      <c r="E110" s="1026"/>
    </row>
    <row r="111" spans="1:6" ht="21.45" hidden="1" customHeight="1">
      <c r="A111" s="2740"/>
      <c r="B111" s="2715"/>
      <c r="C111" s="1500">
        <v>222</v>
      </c>
      <c r="D111" s="1596"/>
      <c r="E111" s="1026"/>
    </row>
    <row r="112" spans="1:6" ht="21.45" hidden="1" customHeight="1">
      <c r="A112" s="2740"/>
      <c r="B112" s="2715"/>
      <c r="C112" s="1013">
        <v>223</v>
      </c>
      <c r="D112" s="533"/>
      <c r="E112" s="1001"/>
    </row>
    <row r="113" spans="1:5" ht="21.45" hidden="1" customHeight="1">
      <c r="A113" s="2740"/>
      <c r="B113" s="2715"/>
      <c r="C113" s="1013">
        <v>223</v>
      </c>
      <c r="D113" s="533"/>
      <c r="E113" s="1001"/>
    </row>
    <row r="114" spans="1:5" ht="21.45" hidden="1" customHeight="1">
      <c r="A114" s="2740"/>
      <c r="B114" s="2715"/>
      <c r="C114" s="1013">
        <v>224</v>
      </c>
      <c r="D114" s="533"/>
      <c r="E114" s="1001"/>
    </row>
    <row r="115" spans="1:5" ht="21.45" hidden="1" customHeight="1">
      <c r="A115" s="2740"/>
      <c r="B115" s="2715"/>
      <c r="C115" s="1013">
        <v>225</v>
      </c>
      <c r="D115" s="533"/>
      <c r="E115" s="1001"/>
    </row>
    <row r="116" spans="1:5" ht="21.45" hidden="1" customHeight="1">
      <c r="A116" s="2740"/>
      <c r="B116" s="2715"/>
      <c r="C116" s="1013">
        <v>225</v>
      </c>
      <c r="D116" s="533"/>
      <c r="E116" s="1001"/>
    </row>
    <row r="117" spans="1:5" ht="21.45" hidden="1" customHeight="1">
      <c r="A117" s="2740"/>
      <c r="B117" s="2715"/>
      <c r="C117" s="1013">
        <v>225</v>
      </c>
      <c r="D117" s="533"/>
      <c r="E117" s="1001"/>
    </row>
    <row r="118" spans="1:5" ht="21.45" hidden="1" customHeight="1">
      <c r="A118" s="2740"/>
      <c r="B118" s="2715"/>
      <c r="C118" s="1013">
        <v>226</v>
      </c>
      <c r="D118" s="533"/>
      <c r="E118" s="1001"/>
    </row>
    <row r="119" spans="1:5" ht="21.45" hidden="1" customHeight="1">
      <c r="A119" s="2740"/>
      <c r="B119" s="2715"/>
      <c r="C119" s="1013">
        <v>226</v>
      </c>
      <c r="D119" s="533"/>
      <c r="E119" s="1001"/>
    </row>
    <row r="120" spans="1:5" ht="21.45" hidden="1" customHeight="1">
      <c r="A120" s="2740"/>
      <c r="B120" s="2715"/>
      <c r="C120" s="1013">
        <v>226</v>
      </c>
      <c r="D120" s="533"/>
      <c r="E120" s="1001"/>
    </row>
    <row r="121" spans="1:5" ht="21.45" hidden="1" customHeight="1">
      <c r="A121" s="2740"/>
      <c r="B121" s="2715"/>
      <c r="C121" s="1013">
        <v>310</v>
      </c>
      <c r="D121" s="533"/>
      <c r="E121" s="1001"/>
    </row>
    <row r="122" spans="1:5" ht="21.45" hidden="1" customHeight="1">
      <c r="A122" s="2740"/>
      <c r="B122" s="2715"/>
      <c r="C122" s="1013">
        <v>310</v>
      </c>
      <c r="D122" s="533"/>
      <c r="E122" s="1001"/>
    </row>
    <row r="123" spans="1:5" ht="21.45" hidden="1" customHeight="1">
      <c r="A123" s="2740"/>
      <c r="B123" s="2715"/>
      <c r="C123" s="1013">
        <v>310</v>
      </c>
      <c r="D123" s="533"/>
      <c r="E123" s="1001"/>
    </row>
    <row r="124" spans="1:5" ht="21.45" hidden="1" customHeight="1">
      <c r="A124" s="2740"/>
      <c r="B124" s="2715"/>
      <c r="C124" s="1013"/>
      <c r="D124" s="1506"/>
      <c r="E124" s="1625"/>
    </row>
    <row r="125" spans="1:5" ht="21.45" hidden="1" customHeight="1" thickBot="1">
      <c r="A125" s="2740"/>
      <c r="B125" s="2715"/>
      <c r="C125" s="1013"/>
      <c r="D125" s="1506"/>
      <c r="E125" s="1625"/>
    </row>
    <row r="126" spans="1:5" ht="21.45" hidden="1" customHeight="1">
      <c r="A126" s="2740"/>
      <c r="B126" s="2716" t="s">
        <v>718</v>
      </c>
      <c r="C126" s="1607">
        <v>341</v>
      </c>
      <c r="D126" s="1606"/>
      <c r="E126" s="1004"/>
    </row>
    <row r="127" spans="1:5" ht="21.45" hidden="1" customHeight="1">
      <c r="A127" s="2740"/>
      <c r="B127" s="2717"/>
      <c r="C127" s="1605">
        <v>341</v>
      </c>
      <c r="D127" s="533"/>
      <c r="E127" s="1001"/>
    </row>
    <row r="128" spans="1:5" ht="21.45" hidden="1" customHeight="1">
      <c r="A128" s="2740"/>
      <c r="B128" s="2717"/>
      <c r="C128" s="1603">
        <v>344</v>
      </c>
      <c r="D128" s="533"/>
      <c r="E128" s="1001" t="s">
        <v>1102</v>
      </c>
    </row>
    <row r="129" spans="1:5" ht="21" hidden="1" customHeight="1">
      <c r="A129" s="2740"/>
      <c r="B129" s="2717"/>
      <c r="C129" s="1603">
        <v>344</v>
      </c>
      <c r="D129" s="533"/>
      <c r="E129" s="1001"/>
    </row>
    <row r="130" spans="1:5" ht="21.45" hidden="1" customHeight="1">
      <c r="A130" s="2740"/>
      <c r="B130" s="2717"/>
      <c r="C130" s="1603">
        <v>345</v>
      </c>
      <c r="D130" s="533"/>
      <c r="E130" s="1001"/>
    </row>
    <row r="131" spans="1:5" ht="21.45" hidden="1" customHeight="1">
      <c r="A131" s="2740"/>
      <c r="B131" s="2717"/>
      <c r="C131" s="1603">
        <v>345</v>
      </c>
      <c r="D131" s="533"/>
      <c r="E131" s="1001"/>
    </row>
    <row r="132" spans="1:5" ht="21.45" hidden="1" customHeight="1">
      <c r="A132" s="2740"/>
      <c r="B132" s="2717"/>
      <c r="C132" s="1603">
        <v>345</v>
      </c>
      <c r="D132" s="533"/>
      <c r="E132" s="1001"/>
    </row>
    <row r="133" spans="1:5" ht="21.45" hidden="1" customHeight="1">
      <c r="A133" s="2740"/>
      <c r="B133" s="2717"/>
      <c r="C133" s="1603">
        <v>346</v>
      </c>
      <c r="D133" s="533"/>
      <c r="E133" s="1629"/>
    </row>
    <row r="134" spans="1:5" ht="21.45" hidden="1" customHeight="1">
      <c r="A134" s="2740"/>
      <c r="B134" s="2717"/>
      <c r="C134" s="1603">
        <v>346</v>
      </c>
      <c r="D134" s="533"/>
      <c r="E134" s="1629"/>
    </row>
    <row r="135" spans="1:5" ht="21.45" hidden="1" customHeight="1">
      <c r="A135" s="2740"/>
      <c r="B135" s="2717"/>
      <c r="C135" s="1603">
        <v>346</v>
      </c>
      <c r="D135" s="610"/>
      <c r="E135" s="1604"/>
    </row>
    <row r="136" spans="1:5" ht="21.45" hidden="1" customHeight="1">
      <c r="A136" s="2740"/>
      <c r="B136" s="2717"/>
      <c r="C136" s="1603">
        <v>347</v>
      </c>
      <c r="D136" s="610"/>
      <c r="E136" s="1604"/>
    </row>
    <row r="137" spans="1:5" ht="21.45" hidden="1" customHeight="1">
      <c r="A137" s="2740"/>
      <c r="B137" s="2717"/>
      <c r="C137" s="1603">
        <v>347</v>
      </c>
      <c r="D137" s="610"/>
      <c r="E137" s="1604"/>
    </row>
    <row r="138" spans="1:5" ht="21.45" hidden="1" customHeight="1">
      <c r="A138" s="2740"/>
      <c r="B138" s="2717"/>
      <c r="C138" s="1603">
        <v>349</v>
      </c>
      <c r="D138" s="533"/>
      <c r="E138" s="1604"/>
    </row>
    <row r="139" spans="1:5" ht="21.45" hidden="1" customHeight="1">
      <c r="A139" s="2740"/>
      <c r="B139" s="2717"/>
      <c r="C139" s="1603">
        <v>349</v>
      </c>
      <c r="D139" s="533"/>
      <c r="E139" s="1604"/>
    </row>
    <row r="140" spans="1:5" ht="21.45" hidden="1" customHeight="1">
      <c r="A140" s="2740"/>
      <c r="B140" s="2717"/>
      <c r="C140" s="1603">
        <v>342</v>
      </c>
      <c r="D140" s="1602"/>
      <c r="E140" s="1629"/>
    </row>
    <row r="141" spans="1:5" ht="21.45" hidden="1" customHeight="1" thickBot="1">
      <c r="A141" s="2740"/>
      <c r="B141" s="2718"/>
      <c r="C141" s="1239">
        <v>342</v>
      </c>
      <c r="D141" s="1601"/>
      <c r="E141" s="1003"/>
    </row>
    <row r="142" spans="1:5" ht="12" hidden="1" customHeight="1" thickBot="1">
      <c r="A142" s="2740"/>
      <c r="B142" s="1012"/>
      <c r="C142" s="1015"/>
      <c r="D142" s="1600"/>
      <c r="E142" s="1017"/>
    </row>
    <row r="143" spans="1:5" ht="20.399999999999999" hidden="1" customHeight="1">
      <c r="A143" s="2740"/>
      <c r="B143" s="2698">
        <v>243</v>
      </c>
      <c r="C143" s="1031">
        <v>225</v>
      </c>
      <c r="D143" s="1000"/>
      <c r="E143" s="611"/>
    </row>
    <row r="144" spans="1:5" ht="20.399999999999999" hidden="1" customHeight="1">
      <c r="A144" s="2740"/>
      <c r="B144" s="2699"/>
      <c r="C144" s="1034">
        <v>225</v>
      </c>
      <c r="D144" s="998"/>
      <c r="E144" s="1494"/>
    </row>
    <row r="145" spans="1:6" ht="20.399999999999999" hidden="1" customHeight="1">
      <c r="A145" s="2740"/>
      <c r="B145" s="2700"/>
      <c r="C145" s="1030">
        <v>226</v>
      </c>
      <c r="D145" s="997"/>
      <c r="E145" s="1001"/>
    </row>
    <row r="146" spans="1:6" ht="20.399999999999999" hidden="1" customHeight="1" thickBot="1">
      <c r="A146" s="2740"/>
      <c r="B146" s="2701"/>
      <c r="C146" s="1032">
        <v>226</v>
      </c>
      <c r="D146" s="1002"/>
      <c r="E146" s="1003"/>
    </row>
    <row r="147" spans="1:6" ht="20.399999999999999" hidden="1" customHeight="1">
      <c r="A147" s="2740"/>
      <c r="B147" s="2725" t="s">
        <v>719</v>
      </c>
      <c r="C147" s="1031">
        <v>223</v>
      </c>
      <c r="D147" s="1000"/>
      <c r="E147" s="611"/>
    </row>
    <row r="148" spans="1:6" ht="20.399999999999999" hidden="1" customHeight="1">
      <c r="A148" s="2740"/>
      <c r="B148" s="2726"/>
      <c r="C148" s="1030">
        <v>223</v>
      </c>
      <c r="D148" s="997"/>
      <c r="E148" s="1001"/>
    </row>
    <row r="149" spans="1:6" ht="20.399999999999999" hidden="1" customHeight="1" thickBot="1">
      <c r="A149" s="2740"/>
      <c r="B149" s="2727"/>
      <c r="C149" s="991">
        <v>223</v>
      </c>
      <c r="D149" s="1027"/>
      <c r="E149" s="1028"/>
    </row>
    <row r="150" spans="1:6" ht="20.399999999999999" hidden="1" customHeight="1">
      <c r="A150" s="2740"/>
      <c r="B150" s="2728">
        <v>851</v>
      </c>
      <c r="C150" s="1495">
        <v>291</v>
      </c>
      <c r="D150" s="1006"/>
      <c r="E150" s="1007"/>
    </row>
    <row r="151" spans="1:6" ht="20.399999999999999" hidden="1" customHeight="1">
      <c r="A151" s="2740"/>
      <c r="B151" s="2729"/>
      <c r="C151" s="1496">
        <v>292</v>
      </c>
      <c r="D151" s="1008"/>
      <c r="E151" s="1009"/>
    </row>
    <row r="152" spans="1:6" ht="20.399999999999999" hidden="1" customHeight="1">
      <c r="A152" s="2740"/>
      <c r="B152" s="2729">
        <v>852</v>
      </c>
      <c r="C152" s="1496">
        <v>291</v>
      </c>
      <c r="D152" s="1008"/>
      <c r="E152" s="1009"/>
    </row>
    <row r="153" spans="1:6" ht="20.399999999999999" hidden="1" customHeight="1">
      <c r="A153" s="2740"/>
      <c r="B153" s="2729"/>
      <c r="C153" s="1496">
        <v>292</v>
      </c>
      <c r="D153" s="1008"/>
      <c r="E153" s="1009"/>
    </row>
    <row r="154" spans="1:6" ht="20.399999999999999" hidden="1" customHeight="1">
      <c r="A154" s="2740"/>
      <c r="B154" s="2729">
        <v>853</v>
      </c>
      <c r="C154" s="1496">
        <v>291</v>
      </c>
      <c r="D154" s="1008"/>
      <c r="E154" s="1009"/>
    </row>
    <row r="155" spans="1:6" ht="20.399999999999999" hidden="1" customHeight="1" thickBot="1">
      <c r="A155" s="2741"/>
      <c r="B155" s="2739"/>
      <c r="C155" s="1497">
        <v>292</v>
      </c>
      <c r="D155" s="1010"/>
      <c r="E155" s="1011"/>
    </row>
    <row r="156" spans="1:6" ht="20.399999999999999" hidden="1" customHeight="1" thickBot="1">
      <c r="A156" s="2730" t="s">
        <v>697</v>
      </c>
      <c r="B156" s="2731"/>
      <c r="C156" s="2732"/>
      <c r="D156" s="1514">
        <f>SUM(D126:D141)</f>
        <v>0</v>
      </c>
      <c r="E156" s="1515"/>
      <c r="F156" s="554"/>
    </row>
    <row r="157" spans="1:6" ht="20.399999999999999" hidden="1" customHeight="1">
      <c r="A157" s="2755" t="s">
        <v>496</v>
      </c>
      <c r="B157" s="2756"/>
      <c r="C157" s="2757"/>
      <c r="D157" s="544">
        <f>SUM(D101:D155)</f>
        <v>0</v>
      </c>
      <c r="E157" s="545"/>
    </row>
    <row r="158" spans="1:6" ht="12.15" customHeight="1"/>
    <row r="159" spans="1:6" ht="23.55" customHeight="1">
      <c r="A159" s="1498" t="s">
        <v>490</v>
      </c>
      <c r="B159" s="1498" t="s">
        <v>176</v>
      </c>
      <c r="C159" s="1498" t="s">
        <v>0</v>
      </c>
      <c r="D159" s="1498" t="s">
        <v>211</v>
      </c>
      <c r="E159" s="1499" t="s">
        <v>487</v>
      </c>
    </row>
    <row r="160" spans="1:6" ht="20.399999999999999" hidden="1" customHeight="1">
      <c r="A160" s="2781"/>
      <c r="B160" s="1507">
        <v>243</v>
      </c>
      <c r="C160" s="2788"/>
      <c r="D160" s="2789"/>
      <c r="E160" s="2790"/>
    </row>
    <row r="161" spans="1:5" ht="20.399999999999999" hidden="1" customHeight="1">
      <c r="A161" s="2782"/>
      <c r="B161" s="2752" t="s">
        <v>1063</v>
      </c>
      <c r="C161" s="1500">
        <v>225</v>
      </c>
      <c r="D161" s="1599"/>
      <c r="E161" s="1629"/>
    </row>
    <row r="162" spans="1:5" ht="20.399999999999999" hidden="1" customHeight="1">
      <c r="A162" s="2782"/>
      <c r="B162" s="2753"/>
      <c r="C162" s="1013">
        <v>225</v>
      </c>
      <c r="D162" s="533"/>
      <c r="E162" s="1630"/>
    </row>
    <row r="163" spans="1:5" ht="20.399999999999999" hidden="1" customHeight="1">
      <c r="A163" s="2782"/>
      <c r="B163" s="2753"/>
      <c r="C163" s="1013">
        <v>226</v>
      </c>
      <c r="D163" s="533"/>
      <c r="E163" s="1629"/>
    </row>
    <row r="164" spans="1:5" ht="20.399999999999999" hidden="1" customHeight="1">
      <c r="A164" s="2782"/>
      <c r="B164" s="2753"/>
      <c r="C164" s="1013">
        <v>226</v>
      </c>
      <c r="D164" s="533"/>
      <c r="E164" s="1630"/>
    </row>
    <row r="165" spans="1:5" ht="20.399999999999999" hidden="1" customHeight="1">
      <c r="A165" s="2782"/>
      <c r="B165" s="2753"/>
      <c r="C165" s="1013">
        <v>310</v>
      </c>
      <c r="D165" s="1596"/>
      <c r="E165" s="1629"/>
    </row>
    <row r="166" spans="1:5" ht="20.399999999999999" hidden="1" customHeight="1">
      <c r="A166" s="2782"/>
      <c r="B166" s="2753"/>
      <c r="C166" s="1013">
        <v>310</v>
      </c>
      <c r="D166" s="1598"/>
      <c r="E166" s="1631"/>
    </row>
    <row r="167" spans="1:5" ht="20.399999999999999" hidden="1" customHeight="1">
      <c r="A167" s="2782"/>
      <c r="B167" s="2753"/>
      <c r="C167" s="1595"/>
      <c r="D167" s="533"/>
      <c r="E167" s="1630"/>
    </row>
    <row r="168" spans="1:5" ht="20.399999999999999" hidden="1" customHeight="1">
      <c r="A168" s="2782"/>
      <c r="B168" s="2753"/>
      <c r="C168" s="1595"/>
      <c r="D168" s="533"/>
      <c r="E168" s="1630"/>
    </row>
    <row r="169" spans="1:5" ht="20.399999999999999" hidden="1" customHeight="1">
      <c r="A169" s="2782"/>
      <c r="B169" s="2753"/>
      <c r="C169" s="1595"/>
      <c r="D169" s="533"/>
      <c r="E169" s="1630"/>
    </row>
    <row r="170" spans="1:5" ht="20.399999999999999" hidden="1" customHeight="1">
      <c r="A170" s="2782"/>
      <c r="B170" s="2753"/>
      <c r="C170" s="1595"/>
      <c r="D170" s="533"/>
      <c r="E170" s="1630"/>
    </row>
    <row r="171" spans="1:5" ht="19.8" hidden="1" customHeight="1">
      <c r="A171" s="2782"/>
      <c r="B171" s="2754"/>
      <c r="C171" s="1501"/>
      <c r="D171" s="1502">
        <f>SUM(D161:D170)</f>
        <v>0</v>
      </c>
      <c r="E171" s="1501"/>
    </row>
    <row r="172" spans="1:5" ht="20.399999999999999" hidden="1" customHeight="1">
      <c r="A172" s="2782"/>
      <c r="B172" s="1511">
        <v>243</v>
      </c>
      <c r="C172" s="2742" t="s">
        <v>1026</v>
      </c>
      <c r="D172" s="2743"/>
      <c r="E172" s="2744"/>
    </row>
    <row r="173" spans="1:5" ht="20.399999999999999" hidden="1" customHeight="1">
      <c r="A173" s="2782"/>
      <c r="B173" s="2751" t="s">
        <v>1025</v>
      </c>
      <c r="C173" s="1500">
        <v>225</v>
      </c>
      <c r="D173" s="1599"/>
      <c r="E173" s="1629"/>
    </row>
    <row r="174" spans="1:5" ht="20.399999999999999" hidden="1" customHeight="1">
      <c r="A174" s="2782"/>
      <c r="B174" s="2746"/>
      <c r="C174" s="1013">
        <v>225</v>
      </c>
      <c r="D174" s="533"/>
      <c r="E174" s="1630"/>
    </row>
    <row r="175" spans="1:5" ht="20.399999999999999" hidden="1" customHeight="1">
      <c r="A175" s="2782"/>
      <c r="B175" s="2746"/>
      <c r="C175" s="1013">
        <v>226</v>
      </c>
      <c r="D175" s="533"/>
      <c r="E175" s="1629"/>
    </row>
    <row r="176" spans="1:5" ht="20.399999999999999" hidden="1" customHeight="1">
      <c r="A176" s="2782"/>
      <c r="B176" s="2746"/>
      <c r="C176" s="1013">
        <v>226</v>
      </c>
      <c r="D176" s="533"/>
      <c r="E176" s="1630"/>
    </row>
    <row r="177" spans="1:5" ht="20.399999999999999" hidden="1" customHeight="1">
      <c r="A177" s="2782"/>
      <c r="B177" s="2746"/>
      <c r="C177" s="1013"/>
      <c r="D177" s="1596"/>
      <c r="E177" s="1629"/>
    </row>
    <row r="178" spans="1:5" ht="20.399999999999999" hidden="1" customHeight="1">
      <c r="A178" s="2782"/>
      <c r="B178" s="2746"/>
      <c r="C178" s="1013"/>
      <c r="D178" s="1598"/>
      <c r="E178" s="1631"/>
    </row>
    <row r="179" spans="1:5" ht="20.399999999999999" hidden="1" customHeight="1">
      <c r="A179" s="2782"/>
      <c r="B179" s="2746"/>
      <c r="C179" s="1013"/>
      <c r="D179" s="1506"/>
      <c r="E179" s="1505"/>
    </row>
    <row r="180" spans="1:5" ht="20.399999999999999" hidden="1" customHeight="1">
      <c r="A180" s="2782"/>
      <c r="B180" s="2746"/>
      <c r="C180" s="1013"/>
      <c r="D180" s="1506"/>
      <c r="E180" s="1505"/>
    </row>
    <row r="181" spans="1:5" ht="20.399999999999999" hidden="1" customHeight="1">
      <c r="A181" s="2782"/>
      <c r="B181" s="2746"/>
      <c r="C181" s="1013"/>
      <c r="D181" s="1506"/>
      <c r="E181" s="1505"/>
    </row>
    <row r="182" spans="1:5" ht="20.399999999999999" hidden="1" customHeight="1">
      <c r="A182" s="2782"/>
      <c r="B182" s="2746"/>
      <c r="C182" s="1013"/>
      <c r="D182" s="1506"/>
      <c r="E182" s="1505"/>
    </row>
    <row r="183" spans="1:5" ht="19.8" hidden="1" customHeight="1">
      <c r="A183" s="2782"/>
      <c r="B183" s="2747"/>
      <c r="C183" s="1501"/>
      <c r="D183" s="1502">
        <f>SUM(D173:D182)</f>
        <v>0</v>
      </c>
      <c r="E183" s="1501"/>
    </row>
    <row r="184" spans="1:5" ht="20.399999999999999" hidden="1" customHeight="1">
      <c r="A184" s="2782"/>
      <c r="B184" s="1511">
        <v>243</v>
      </c>
      <c r="C184" s="2742" t="s">
        <v>981</v>
      </c>
      <c r="D184" s="2743"/>
      <c r="E184" s="2744"/>
    </row>
    <row r="185" spans="1:5" ht="20.399999999999999" hidden="1" customHeight="1">
      <c r="A185" s="2782"/>
      <c r="B185" s="2751" t="s">
        <v>1023</v>
      </c>
      <c r="C185" s="1500">
        <v>225</v>
      </c>
      <c r="D185" s="1599"/>
      <c r="E185" s="1629"/>
    </row>
    <row r="186" spans="1:5" ht="20.399999999999999" hidden="1" customHeight="1">
      <c r="A186" s="2782"/>
      <c r="B186" s="2746"/>
      <c r="C186" s="1013">
        <v>225</v>
      </c>
      <c r="D186" s="533"/>
      <c r="E186" s="1630"/>
    </row>
    <row r="187" spans="1:5" ht="20.399999999999999" hidden="1" customHeight="1">
      <c r="A187" s="2782"/>
      <c r="B187" s="2746"/>
      <c r="C187" s="1013">
        <v>226</v>
      </c>
      <c r="D187" s="533"/>
      <c r="E187" s="1629"/>
    </row>
    <row r="188" spans="1:5" ht="20.399999999999999" hidden="1" customHeight="1">
      <c r="A188" s="2782"/>
      <c r="B188" s="2746"/>
      <c r="C188" s="1013">
        <v>226</v>
      </c>
      <c r="D188" s="533"/>
      <c r="E188" s="1630"/>
    </row>
    <row r="189" spans="1:5" ht="20.399999999999999" hidden="1" customHeight="1">
      <c r="A189" s="2782"/>
      <c r="B189" s="2746"/>
      <c r="C189" s="1013"/>
      <c r="D189" s="1596"/>
      <c r="E189" s="1629"/>
    </row>
    <row r="190" spans="1:5" ht="20.399999999999999" hidden="1" customHeight="1">
      <c r="A190" s="2782"/>
      <c r="B190" s="2746"/>
      <c r="C190" s="1013"/>
      <c r="D190" s="1598"/>
      <c r="E190" s="1631"/>
    </row>
    <row r="191" spans="1:5" ht="20.399999999999999" hidden="1" customHeight="1">
      <c r="A191" s="2782"/>
      <c r="B191" s="2746"/>
      <c r="C191" s="1013"/>
      <c r="D191" s="1506"/>
      <c r="E191" s="1505"/>
    </row>
    <row r="192" spans="1:5" ht="20.399999999999999" hidden="1" customHeight="1">
      <c r="A192" s="2782"/>
      <c r="B192" s="2746"/>
      <c r="C192" s="1013"/>
      <c r="D192" s="1506"/>
      <c r="E192" s="1505"/>
    </row>
    <row r="193" spans="1:5" ht="20.399999999999999" hidden="1" customHeight="1">
      <c r="A193" s="2782"/>
      <c r="B193" s="2746"/>
      <c r="C193" s="1013"/>
      <c r="D193" s="1506"/>
      <c r="E193" s="1505"/>
    </row>
    <row r="194" spans="1:5" ht="20.399999999999999" hidden="1" customHeight="1">
      <c r="A194" s="2782"/>
      <c r="B194" s="2746"/>
      <c r="C194" s="1013"/>
      <c r="D194" s="1506"/>
      <c r="E194" s="1505"/>
    </row>
    <row r="195" spans="1:5" ht="19.8" hidden="1" customHeight="1">
      <c r="A195" s="2782"/>
      <c r="B195" s="2747"/>
      <c r="C195" s="1501"/>
      <c r="D195" s="1502">
        <f>SUM(D185:D194)</f>
        <v>0</v>
      </c>
      <c r="E195" s="1501"/>
    </row>
    <row r="196" spans="1:5" ht="20.399999999999999" hidden="1" customHeight="1">
      <c r="A196" s="2782"/>
      <c r="B196" s="1511">
        <v>243</v>
      </c>
      <c r="C196" s="2742" t="s">
        <v>1024</v>
      </c>
      <c r="D196" s="2743"/>
      <c r="E196" s="2744"/>
    </row>
    <row r="197" spans="1:5" ht="20.399999999999999" hidden="1" customHeight="1">
      <c r="A197" s="2782"/>
      <c r="B197" s="2745" t="s">
        <v>1038</v>
      </c>
      <c r="C197" s="1500">
        <v>225</v>
      </c>
      <c r="D197" s="1599"/>
      <c r="E197" s="1629"/>
    </row>
    <row r="198" spans="1:5" ht="20.399999999999999" hidden="1" customHeight="1">
      <c r="A198" s="2782"/>
      <c r="B198" s="2746"/>
      <c r="C198" s="1013">
        <v>225</v>
      </c>
      <c r="D198" s="533"/>
      <c r="E198" s="1630"/>
    </row>
    <row r="199" spans="1:5" ht="20.399999999999999" hidden="1" customHeight="1">
      <c r="A199" s="2782"/>
      <c r="B199" s="2746"/>
      <c r="C199" s="1013">
        <v>226</v>
      </c>
      <c r="D199" s="533"/>
      <c r="E199" s="1629"/>
    </row>
    <row r="200" spans="1:5" ht="20.399999999999999" hidden="1" customHeight="1">
      <c r="A200" s="2782"/>
      <c r="B200" s="2746"/>
      <c r="C200" s="1013">
        <v>226</v>
      </c>
      <c r="D200" s="533"/>
      <c r="E200" s="1630"/>
    </row>
    <row r="201" spans="1:5" ht="20.399999999999999" hidden="1" customHeight="1">
      <c r="A201" s="2782"/>
      <c r="B201" s="2746"/>
      <c r="C201" s="1013"/>
      <c r="D201" s="1596"/>
      <c r="E201" s="1629"/>
    </row>
    <row r="202" spans="1:5" ht="20.399999999999999" hidden="1" customHeight="1">
      <c r="A202" s="2782"/>
      <c r="B202" s="2746"/>
      <c r="C202" s="1013"/>
      <c r="D202" s="1598"/>
      <c r="E202" s="1631"/>
    </row>
    <row r="203" spans="1:5" ht="20.399999999999999" hidden="1" customHeight="1">
      <c r="A203" s="2782"/>
      <c r="B203" s="2746"/>
      <c r="C203" s="1013"/>
      <c r="D203" s="1506"/>
      <c r="E203" s="1505"/>
    </row>
    <row r="204" spans="1:5" ht="20.399999999999999" hidden="1" customHeight="1">
      <c r="A204" s="2782"/>
      <c r="B204" s="2746"/>
      <c r="C204" s="1013"/>
      <c r="D204" s="1506"/>
      <c r="E204" s="1505"/>
    </row>
    <row r="205" spans="1:5" ht="20.399999999999999" hidden="1" customHeight="1">
      <c r="A205" s="2782"/>
      <c r="B205" s="2746"/>
      <c r="C205" s="1013"/>
      <c r="D205" s="1506"/>
      <c r="E205" s="1505"/>
    </row>
    <row r="206" spans="1:5" ht="20.399999999999999" hidden="1" customHeight="1">
      <c r="A206" s="2782"/>
      <c r="B206" s="2746"/>
      <c r="C206" s="1013"/>
      <c r="D206" s="1506"/>
      <c r="E206" s="1505"/>
    </row>
    <row r="207" spans="1:5" ht="19.8" hidden="1" customHeight="1">
      <c r="A207" s="2782"/>
      <c r="B207" s="2747"/>
      <c r="C207" s="1501"/>
      <c r="D207" s="1502">
        <f>SUM(D197:D206)</f>
        <v>0</v>
      </c>
      <c r="E207" s="1501"/>
    </row>
    <row r="208" spans="1:5" ht="20.100000000000001" hidden="1" customHeight="1">
      <c r="A208" s="2782"/>
      <c r="B208" s="2783" t="s">
        <v>1029</v>
      </c>
      <c r="C208" s="2784"/>
      <c r="D208" s="1508">
        <f>D171+D183+D195+D207</f>
        <v>0</v>
      </c>
      <c r="E208" s="1509"/>
    </row>
    <row r="209" spans="1:5" ht="21.75" hidden="1" customHeight="1">
      <c r="A209" s="2782"/>
      <c r="B209" s="1510">
        <v>244</v>
      </c>
      <c r="C209" s="2748" t="s">
        <v>1028</v>
      </c>
      <c r="D209" s="2749"/>
      <c r="E209" s="2750"/>
    </row>
    <row r="210" spans="1:5" ht="20.399999999999999" hidden="1" customHeight="1">
      <c r="A210" s="2782"/>
      <c r="B210" s="2751" t="s">
        <v>1027</v>
      </c>
      <c r="C210" s="1500">
        <v>310</v>
      </c>
      <c r="D210" s="1599"/>
      <c r="E210" s="1632"/>
    </row>
    <row r="211" spans="1:5" ht="20.399999999999999" hidden="1" customHeight="1">
      <c r="A211" s="2782"/>
      <c r="B211" s="2746"/>
      <c r="C211" s="1013">
        <v>310</v>
      </c>
      <c r="D211" s="533"/>
      <c r="E211" s="1633"/>
    </row>
    <row r="212" spans="1:5" ht="20.399999999999999" hidden="1" customHeight="1">
      <c r="A212" s="2782"/>
      <c r="B212" s="2746"/>
      <c r="C212" s="1013">
        <v>345</v>
      </c>
      <c r="D212" s="533"/>
      <c r="E212" s="1632"/>
    </row>
    <row r="213" spans="1:5" ht="20.399999999999999" hidden="1" customHeight="1">
      <c r="A213" s="2782"/>
      <c r="B213" s="2746"/>
      <c r="C213" s="1013">
        <v>345</v>
      </c>
      <c r="D213" s="533"/>
      <c r="E213" s="1633"/>
    </row>
    <row r="214" spans="1:5" ht="20.399999999999999" hidden="1" customHeight="1">
      <c r="A214" s="2782"/>
      <c r="B214" s="2746"/>
      <c r="C214" s="1013">
        <v>346</v>
      </c>
      <c r="D214" s="1596"/>
      <c r="E214" s="1632"/>
    </row>
    <row r="215" spans="1:5" ht="20.399999999999999" hidden="1" customHeight="1">
      <c r="A215" s="2782"/>
      <c r="B215" s="2746"/>
      <c r="C215" s="1013">
        <v>346</v>
      </c>
      <c r="D215" s="1598"/>
      <c r="E215" s="1634"/>
    </row>
    <row r="216" spans="1:5" ht="20.399999999999999" hidden="1" customHeight="1">
      <c r="A216" s="2782"/>
      <c r="B216" s="2746"/>
      <c r="C216" s="1013"/>
      <c r="D216" s="1506"/>
      <c r="E216" s="1635"/>
    </row>
    <row r="217" spans="1:5" ht="20.399999999999999" hidden="1" customHeight="1">
      <c r="A217" s="2782"/>
      <c r="B217" s="2746"/>
      <c r="C217" s="1013"/>
      <c r="D217" s="1506"/>
      <c r="E217" s="1635"/>
    </row>
    <row r="218" spans="1:5" ht="20.399999999999999" hidden="1" customHeight="1">
      <c r="A218" s="2782"/>
      <c r="B218" s="2746"/>
      <c r="C218" s="1013"/>
      <c r="D218" s="1506"/>
      <c r="E218" s="1635"/>
    </row>
    <row r="219" spans="1:5" ht="20.399999999999999" hidden="1" customHeight="1">
      <c r="A219" s="2782"/>
      <c r="B219" s="2746"/>
      <c r="C219" s="1013"/>
      <c r="D219" s="1506"/>
      <c r="E219" s="1635"/>
    </row>
    <row r="220" spans="1:5" ht="19.8" hidden="1" customHeight="1">
      <c r="A220" s="2782"/>
      <c r="B220" s="2747"/>
      <c r="C220" s="1501"/>
      <c r="D220" s="1502">
        <f>SUM(D210:D219)</f>
        <v>0</v>
      </c>
      <c r="E220" s="1501"/>
    </row>
    <row r="221" spans="1:5" ht="20.399999999999999" customHeight="1">
      <c r="A221" s="2782"/>
      <c r="B221" s="1510">
        <v>244</v>
      </c>
      <c r="C221" s="2748" t="s">
        <v>36</v>
      </c>
      <c r="D221" s="2749"/>
      <c r="E221" s="2750"/>
    </row>
    <row r="222" spans="1:5" ht="20.399999999999999" customHeight="1">
      <c r="A222" s="2782"/>
      <c r="B222" s="2751" t="s">
        <v>1025</v>
      </c>
      <c r="C222" s="1500">
        <v>225</v>
      </c>
      <c r="D222" s="1599">
        <v>4231.5</v>
      </c>
      <c r="E222" s="1650" t="s">
        <v>1121</v>
      </c>
    </row>
    <row r="223" spans="1:5" ht="20.399999999999999" customHeight="1">
      <c r="A223" s="2782"/>
      <c r="B223" s="2746"/>
      <c r="C223" s="1013">
        <v>225</v>
      </c>
      <c r="D223" s="533"/>
      <c r="E223" s="1633"/>
    </row>
    <row r="224" spans="1:5" ht="20.399999999999999" customHeight="1">
      <c r="A224" s="2782"/>
      <c r="B224" s="2746"/>
      <c r="C224" s="1013">
        <v>226</v>
      </c>
      <c r="D224" s="533">
        <v>5000</v>
      </c>
      <c r="E224" s="1650" t="s">
        <v>1122</v>
      </c>
    </row>
    <row r="225" spans="1:5" ht="20.399999999999999" customHeight="1">
      <c r="A225" s="2782"/>
      <c r="B225" s="2746"/>
      <c r="C225" s="1013">
        <v>226</v>
      </c>
      <c r="D225" s="533"/>
      <c r="E225" s="1633"/>
    </row>
    <row r="226" spans="1:5" ht="20.399999999999999" customHeight="1">
      <c r="A226" s="2782"/>
      <c r="B226" s="2746"/>
      <c r="C226" s="1013"/>
      <c r="D226" s="1596"/>
      <c r="E226" s="1632"/>
    </row>
    <row r="227" spans="1:5" ht="20.399999999999999" customHeight="1">
      <c r="A227" s="2782"/>
      <c r="B227" s="2746"/>
      <c r="C227" s="1013"/>
      <c r="D227" s="1598"/>
      <c r="E227" s="1634"/>
    </row>
    <row r="228" spans="1:5" ht="20.399999999999999" customHeight="1">
      <c r="A228" s="2782"/>
      <c r="B228" s="2746"/>
      <c r="C228" s="1013"/>
      <c r="D228" s="1506"/>
      <c r="E228" s="1635"/>
    </row>
    <row r="229" spans="1:5" ht="20.399999999999999" customHeight="1">
      <c r="A229" s="2782"/>
      <c r="B229" s="2746"/>
      <c r="C229" s="1013"/>
      <c r="D229" s="1506"/>
      <c r="E229" s="1635"/>
    </row>
    <row r="230" spans="1:5" ht="20.399999999999999" customHeight="1">
      <c r="A230" s="2782"/>
      <c r="B230" s="2746"/>
      <c r="C230" s="1013"/>
      <c r="D230" s="1506"/>
      <c r="E230" s="1635"/>
    </row>
    <row r="231" spans="1:5" ht="20.399999999999999" customHeight="1">
      <c r="A231" s="2782"/>
      <c r="B231" s="2746"/>
      <c r="C231" s="1013"/>
      <c r="D231" s="1506"/>
      <c r="E231" s="1635"/>
    </row>
    <row r="232" spans="1:5" ht="19.8" customHeight="1">
      <c r="A232" s="2782"/>
      <c r="B232" s="2747"/>
      <c r="C232" s="1501"/>
      <c r="D232" s="1502">
        <f>SUM(D222:D231)</f>
        <v>9231.5</v>
      </c>
      <c r="E232" s="1501"/>
    </row>
    <row r="233" spans="1:5" ht="20.399999999999999" hidden="1" customHeight="1">
      <c r="A233" s="2782"/>
      <c r="B233" s="1510">
        <v>244</v>
      </c>
      <c r="C233" s="2748" t="s">
        <v>981</v>
      </c>
      <c r="D233" s="2749"/>
      <c r="E233" s="2750"/>
    </row>
    <row r="234" spans="1:5" ht="20.399999999999999" hidden="1" customHeight="1">
      <c r="A234" s="2782"/>
      <c r="B234" s="2751" t="s">
        <v>1023</v>
      </c>
      <c r="C234" s="1500">
        <v>225</v>
      </c>
      <c r="D234" s="1599"/>
      <c r="E234" s="1632"/>
    </row>
    <row r="235" spans="1:5" ht="20.399999999999999" hidden="1" customHeight="1">
      <c r="A235" s="2782"/>
      <c r="B235" s="2746"/>
      <c r="C235" s="1013">
        <v>225</v>
      </c>
      <c r="D235" s="533"/>
      <c r="E235" s="1633"/>
    </row>
    <row r="236" spans="1:5" ht="20.399999999999999" hidden="1" customHeight="1">
      <c r="A236" s="2782"/>
      <c r="B236" s="2746"/>
      <c r="C236" s="1013">
        <v>226</v>
      </c>
      <c r="D236" s="533"/>
      <c r="E236" s="1632"/>
    </row>
    <row r="237" spans="1:5" ht="20.399999999999999" hidden="1" customHeight="1">
      <c r="A237" s="2782"/>
      <c r="B237" s="2746"/>
      <c r="C237" s="1013">
        <v>226</v>
      </c>
      <c r="D237" s="533"/>
      <c r="E237" s="1633"/>
    </row>
    <row r="238" spans="1:5" ht="20.399999999999999" hidden="1" customHeight="1">
      <c r="A238" s="2782"/>
      <c r="B238" s="2746"/>
      <c r="C238" s="1013"/>
      <c r="D238" s="1596"/>
      <c r="E238" s="1632"/>
    </row>
    <row r="239" spans="1:5" ht="20.399999999999999" hidden="1" customHeight="1">
      <c r="A239" s="2782"/>
      <c r="B239" s="2746"/>
      <c r="C239" s="1013"/>
      <c r="D239" s="1598"/>
      <c r="E239" s="1634"/>
    </row>
    <row r="240" spans="1:5" ht="20.399999999999999" hidden="1" customHeight="1">
      <c r="A240" s="2782"/>
      <c r="B240" s="2746"/>
      <c r="C240" s="1013"/>
      <c r="D240" s="1506"/>
      <c r="E240" s="1635"/>
    </row>
    <row r="241" spans="1:5" ht="20.399999999999999" hidden="1" customHeight="1">
      <c r="A241" s="2782"/>
      <c r="B241" s="2746"/>
      <c r="C241" s="1013"/>
      <c r="D241" s="1506"/>
      <c r="E241" s="1635"/>
    </row>
    <row r="242" spans="1:5" ht="20.399999999999999" hidden="1" customHeight="1">
      <c r="A242" s="2782"/>
      <c r="B242" s="2746"/>
      <c r="C242" s="1013"/>
      <c r="D242" s="1506"/>
      <c r="E242" s="1635"/>
    </row>
    <row r="243" spans="1:5" ht="20.399999999999999" hidden="1" customHeight="1">
      <c r="A243" s="2782"/>
      <c r="B243" s="2746"/>
      <c r="C243" s="1013"/>
      <c r="D243" s="1506"/>
      <c r="E243" s="1635"/>
    </row>
    <row r="244" spans="1:5" ht="19.8" hidden="1" customHeight="1">
      <c r="A244" s="2782"/>
      <c r="B244" s="2747"/>
      <c r="C244" s="1501"/>
      <c r="D244" s="1502">
        <f>SUM(D234:D243)</f>
        <v>0</v>
      </c>
      <c r="E244" s="1501"/>
    </row>
    <row r="245" spans="1:5" ht="20.399999999999999" hidden="1" customHeight="1">
      <c r="A245" s="2782"/>
      <c r="B245" s="1510">
        <v>244</v>
      </c>
      <c r="C245" s="2748" t="s">
        <v>1024</v>
      </c>
      <c r="D245" s="2749"/>
      <c r="E245" s="2750"/>
    </row>
    <row r="246" spans="1:5" ht="20.399999999999999" hidden="1" customHeight="1">
      <c r="A246" s="2782"/>
      <c r="B246" s="2745" t="s">
        <v>1038</v>
      </c>
      <c r="C246" s="1500">
        <v>225</v>
      </c>
      <c r="D246" s="1599"/>
      <c r="E246" s="1632"/>
    </row>
    <row r="247" spans="1:5" ht="20.399999999999999" hidden="1" customHeight="1">
      <c r="A247" s="2782"/>
      <c r="B247" s="2746"/>
      <c r="C247" s="1013">
        <v>225</v>
      </c>
      <c r="D247" s="533"/>
      <c r="E247" s="1633"/>
    </row>
    <row r="248" spans="1:5" ht="20.399999999999999" hidden="1" customHeight="1">
      <c r="A248" s="2782"/>
      <c r="B248" s="2746"/>
      <c r="C248" s="1013">
        <v>226</v>
      </c>
      <c r="D248" s="533"/>
      <c r="E248" s="1632"/>
    </row>
    <row r="249" spans="1:5" ht="20.399999999999999" hidden="1" customHeight="1">
      <c r="A249" s="2782"/>
      <c r="B249" s="2746"/>
      <c r="C249" s="1013">
        <v>226</v>
      </c>
      <c r="D249" s="533"/>
      <c r="E249" s="1633"/>
    </row>
    <row r="250" spans="1:5" ht="20.399999999999999" hidden="1" customHeight="1">
      <c r="A250" s="2782"/>
      <c r="B250" s="2746"/>
      <c r="C250" s="1013"/>
      <c r="D250" s="1596"/>
      <c r="E250" s="1632"/>
    </row>
    <row r="251" spans="1:5" ht="20.399999999999999" hidden="1" customHeight="1">
      <c r="A251" s="2782"/>
      <c r="B251" s="2746"/>
      <c r="C251" s="1013"/>
      <c r="D251" s="1598"/>
      <c r="E251" s="1634"/>
    </row>
    <row r="252" spans="1:5" ht="20.399999999999999" hidden="1" customHeight="1">
      <c r="A252" s="2782"/>
      <c r="B252" s="2746"/>
      <c r="C252" s="1013"/>
      <c r="D252" s="1506"/>
      <c r="E252" s="1635"/>
    </row>
    <row r="253" spans="1:5" ht="20.399999999999999" hidden="1" customHeight="1">
      <c r="A253" s="2782"/>
      <c r="B253" s="2746"/>
      <c r="C253" s="1013"/>
      <c r="D253" s="1506"/>
      <c r="E253" s="1635"/>
    </row>
    <row r="254" spans="1:5" ht="20.399999999999999" hidden="1" customHeight="1">
      <c r="A254" s="2782"/>
      <c r="B254" s="2746"/>
      <c r="C254" s="1013"/>
      <c r="D254" s="1506"/>
      <c r="E254" s="1635"/>
    </row>
    <row r="255" spans="1:5" ht="20.399999999999999" hidden="1" customHeight="1">
      <c r="A255" s="2782"/>
      <c r="B255" s="2746"/>
      <c r="C255" s="1013"/>
      <c r="D255" s="1506"/>
      <c r="E255" s="1635"/>
    </row>
    <row r="256" spans="1:5" ht="19.8" hidden="1" customHeight="1">
      <c r="A256" s="2782"/>
      <c r="B256" s="2747"/>
      <c r="C256" s="1501"/>
      <c r="D256" s="1502">
        <f>SUM(D246:D255)</f>
        <v>0</v>
      </c>
      <c r="E256" s="1501"/>
    </row>
    <row r="257" spans="1:5" ht="20.399999999999999" hidden="1" customHeight="1">
      <c r="A257" s="2782"/>
      <c r="B257" s="1510">
        <v>244</v>
      </c>
      <c r="C257" s="2748"/>
      <c r="D257" s="2749"/>
      <c r="E257" s="2750"/>
    </row>
    <row r="258" spans="1:5" ht="20.399999999999999" hidden="1" customHeight="1">
      <c r="A258" s="2782"/>
      <c r="B258" s="2787" t="s">
        <v>1063</v>
      </c>
      <c r="C258" s="1500">
        <v>225</v>
      </c>
      <c r="D258" s="1599"/>
      <c r="E258" s="1632"/>
    </row>
    <row r="259" spans="1:5" ht="20.399999999999999" hidden="1" customHeight="1">
      <c r="A259" s="2782"/>
      <c r="B259" s="2753"/>
      <c r="C259" s="1013">
        <v>225</v>
      </c>
      <c r="D259" s="533"/>
      <c r="E259" s="1633"/>
    </row>
    <row r="260" spans="1:5" ht="20.399999999999999" hidden="1" customHeight="1">
      <c r="A260" s="2782"/>
      <c r="B260" s="2753"/>
      <c r="C260" s="1013">
        <v>226</v>
      </c>
      <c r="D260" s="533"/>
      <c r="E260" s="1632"/>
    </row>
    <row r="261" spans="1:5" ht="20.399999999999999" hidden="1" customHeight="1">
      <c r="A261" s="2782"/>
      <c r="B261" s="2753"/>
      <c r="C261" s="1013">
        <v>226</v>
      </c>
      <c r="D261" s="533"/>
      <c r="E261" s="1633"/>
    </row>
    <row r="262" spans="1:5" ht="20.399999999999999" hidden="1" customHeight="1">
      <c r="A262" s="2782"/>
      <c r="B262" s="2753"/>
      <c r="C262" s="1595">
        <v>310</v>
      </c>
      <c r="D262" s="1596"/>
      <c r="E262" s="1632"/>
    </row>
    <row r="263" spans="1:5" ht="20.399999999999999" hidden="1" customHeight="1">
      <c r="A263" s="2782"/>
      <c r="B263" s="2753"/>
      <c r="C263" s="1595">
        <v>310</v>
      </c>
      <c r="D263" s="1598"/>
      <c r="E263" s="1634"/>
    </row>
    <row r="264" spans="1:5" ht="20.399999999999999" hidden="1" customHeight="1">
      <c r="A264" s="2782"/>
      <c r="B264" s="2753"/>
      <c r="C264" s="1595">
        <v>346</v>
      </c>
      <c r="D264" s="1598"/>
      <c r="E264" s="1634"/>
    </row>
    <row r="265" spans="1:5" ht="20.399999999999999" hidden="1" customHeight="1">
      <c r="A265" s="2782"/>
      <c r="B265" s="2753"/>
      <c r="C265" s="1595"/>
      <c r="D265" s="533"/>
      <c r="E265" s="1636"/>
    </row>
    <row r="266" spans="1:5" ht="20.399999999999999" hidden="1" customHeight="1">
      <c r="A266" s="2782"/>
      <c r="B266" s="2753"/>
      <c r="C266" s="1595"/>
      <c r="D266" s="533"/>
      <c r="E266" s="1636"/>
    </row>
    <row r="267" spans="1:5" ht="20.399999999999999" hidden="1" customHeight="1">
      <c r="A267" s="2782"/>
      <c r="B267" s="2753"/>
      <c r="C267" s="1595"/>
      <c r="D267" s="533"/>
      <c r="E267" s="1636"/>
    </row>
    <row r="268" spans="1:5" ht="19.8" hidden="1" customHeight="1">
      <c r="A268" s="2782"/>
      <c r="B268" s="2754"/>
      <c r="C268" s="1501"/>
      <c r="D268" s="1502">
        <f>SUM(D258:D267)</f>
        <v>0</v>
      </c>
      <c r="E268" s="1501"/>
    </row>
    <row r="269" spans="1:5" ht="19.95" customHeight="1">
      <c r="A269" s="2782"/>
      <c r="B269" s="2785" t="s">
        <v>1030</v>
      </c>
      <c r="C269" s="2786"/>
      <c r="D269" s="1508">
        <f>D220+D232+D244+D256+D268</f>
        <v>9231.5</v>
      </c>
      <c r="E269" s="1509"/>
    </row>
    <row r="270" spans="1:5" ht="20.399999999999999" customHeight="1">
      <c r="A270" s="2758" t="s">
        <v>497</v>
      </c>
      <c r="B270" s="2759"/>
      <c r="C270" s="2760"/>
      <c r="D270" s="1512">
        <f>D208+D269</f>
        <v>9231.5</v>
      </c>
      <c r="E270" s="612"/>
    </row>
    <row r="271" spans="1:5" ht="9.3000000000000007" customHeight="1">
      <c r="A271" s="117"/>
      <c r="B271" s="117"/>
      <c r="C271" s="117"/>
      <c r="D271" s="117"/>
      <c r="E271" s="117"/>
    </row>
    <row r="272" spans="1:5" ht="22.8" customHeight="1">
      <c r="A272" s="2778" t="s">
        <v>720</v>
      </c>
      <c r="B272" s="2779"/>
      <c r="C272" s="2780"/>
      <c r="D272" s="1513">
        <f>D98+D157+D270</f>
        <v>1478849.5</v>
      </c>
      <c r="E272" s="547"/>
    </row>
    <row r="273" spans="1:8" ht="12.15" customHeight="1"/>
    <row r="274" spans="1:8" ht="21.45" customHeight="1">
      <c r="A274" s="2761" t="s">
        <v>532</v>
      </c>
      <c r="B274" s="2761"/>
      <c r="C274" s="2761"/>
      <c r="D274" s="634"/>
      <c r="E274" s="941" t="str">
        <f>'ПЕЧАТЬ ПЛАН'!G176</f>
        <v>Е.Э. Барбашина</v>
      </c>
    </row>
    <row r="275" spans="1:8">
      <c r="E275" s="942"/>
    </row>
    <row r="276" spans="1:8" ht="32.1" hidden="1" customHeight="1">
      <c r="A276" s="2761" t="s">
        <v>94</v>
      </c>
      <c r="B276" s="2761"/>
      <c r="C276" s="2761"/>
      <c r="D276" s="634"/>
      <c r="E276" s="941" t="str">
        <f>'[1]ПЕЧАТЬ ПЛАН'!N4</f>
        <v>Л.В. Решетько</v>
      </c>
      <c r="F276" s="780" t="s">
        <v>762</v>
      </c>
      <c r="G276" s="780"/>
      <c r="H276" s="1089"/>
    </row>
    <row r="279" spans="1:8" ht="23.55" hidden="1" customHeight="1">
      <c r="A279" s="530" t="s">
        <v>491</v>
      </c>
      <c r="B279" s="530" t="s">
        <v>176</v>
      </c>
      <c r="C279" s="530" t="s">
        <v>0</v>
      </c>
      <c r="D279" s="530" t="s">
        <v>211</v>
      </c>
      <c r="E279" s="530" t="s">
        <v>487</v>
      </c>
    </row>
    <row r="280" spans="1:8" ht="23.55" hidden="1" customHeight="1">
      <c r="A280" s="538"/>
      <c r="B280" s="532">
        <v>112</v>
      </c>
      <c r="C280" s="532">
        <v>212</v>
      </c>
      <c r="D280" s="533"/>
      <c r="E280" s="531"/>
    </row>
    <row r="281" spans="1:8" ht="23.55" hidden="1" customHeight="1">
      <c r="A281" s="2762"/>
      <c r="B281" s="2765">
        <v>851</v>
      </c>
      <c r="C281" s="532">
        <v>290</v>
      </c>
      <c r="D281" s="533"/>
      <c r="E281" s="531"/>
    </row>
    <row r="282" spans="1:8" ht="23.55" hidden="1" customHeight="1">
      <c r="A282" s="2763"/>
      <c r="B282" s="2766"/>
      <c r="C282" s="532">
        <v>290</v>
      </c>
      <c r="D282" s="533"/>
      <c r="E282" s="531"/>
    </row>
    <row r="283" spans="1:8" ht="23.55" hidden="1" customHeight="1">
      <c r="A283" s="2763"/>
      <c r="B283" s="2765">
        <v>852</v>
      </c>
      <c r="C283" s="532">
        <v>290</v>
      </c>
      <c r="D283" s="533"/>
      <c r="E283" s="531"/>
    </row>
    <row r="284" spans="1:8" ht="23.55" hidden="1" customHeight="1">
      <c r="A284" s="2763"/>
      <c r="B284" s="2766"/>
      <c r="C284" s="532">
        <v>290</v>
      </c>
      <c r="D284" s="533"/>
      <c r="E284" s="531"/>
    </row>
    <row r="285" spans="1:8" ht="23.55" hidden="1" customHeight="1">
      <c r="A285" s="2763"/>
      <c r="B285" s="2765">
        <v>853</v>
      </c>
      <c r="C285" s="532">
        <v>290</v>
      </c>
      <c r="D285" s="533"/>
      <c r="E285" s="531"/>
    </row>
    <row r="286" spans="1:8" ht="23.55" hidden="1" customHeight="1">
      <c r="A286" s="2764"/>
      <c r="B286" s="2766"/>
      <c r="C286" s="532">
        <v>290</v>
      </c>
      <c r="D286" s="533"/>
      <c r="E286" s="531"/>
    </row>
    <row r="287" spans="1:8" ht="23.55" hidden="1" customHeight="1">
      <c r="A287" s="2763"/>
      <c r="B287" s="2767">
        <v>244</v>
      </c>
      <c r="C287" s="532">
        <v>223</v>
      </c>
      <c r="D287" s="533"/>
      <c r="E287" s="531"/>
    </row>
    <row r="288" spans="1:8" ht="23.55" hidden="1" customHeight="1">
      <c r="A288" s="2763"/>
      <c r="B288" s="2768"/>
      <c r="C288" s="532">
        <v>225</v>
      </c>
      <c r="D288" s="533"/>
      <c r="E288" s="531"/>
    </row>
    <row r="289" spans="1:6" ht="23.55" hidden="1" customHeight="1">
      <c r="A289" s="2763"/>
      <c r="B289" s="2768"/>
      <c r="C289" s="532">
        <v>226</v>
      </c>
      <c r="D289" s="533"/>
      <c r="E289" s="531"/>
    </row>
    <row r="290" spans="1:6" ht="23.55" hidden="1" customHeight="1">
      <c r="A290" s="2763"/>
      <c r="B290" s="2768"/>
      <c r="C290" s="532">
        <v>310</v>
      </c>
      <c r="D290" s="533"/>
      <c r="E290" s="531"/>
    </row>
    <row r="291" spans="1:6" ht="23.55" hidden="1" customHeight="1">
      <c r="A291" s="2763"/>
      <c r="B291" s="2768"/>
      <c r="C291" s="532">
        <v>340</v>
      </c>
      <c r="D291" s="533"/>
      <c r="E291" s="531"/>
    </row>
    <row r="292" spans="1:6" ht="23.55" hidden="1" customHeight="1">
      <c r="A292" s="2763"/>
      <c r="B292" s="2768"/>
      <c r="C292" s="532">
        <v>340</v>
      </c>
      <c r="D292" s="533"/>
      <c r="E292" s="531"/>
    </row>
    <row r="293" spans="1:6" ht="23.55" hidden="1" customHeight="1">
      <c r="A293" s="2763"/>
      <c r="B293" s="2768"/>
      <c r="C293" s="532">
        <v>340</v>
      </c>
      <c r="D293" s="533"/>
      <c r="E293" s="531"/>
    </row>
    <row r="294" spans="1:6" ht="23.55" hidden="1" customHeight="1" thickBot="1">
      <c r="A294" s="2764"/>
      <c r="B294" s="2769"/>
      <c r="C294" s="539">
        <v>340</v>
      </c>
      <c r="D294" s="533"/>
      <c r="E294" s="531"/>
    </row>
    <row r="295" spans="1:6" ht="23.55" hidden="1" customHeight="1">
      <c r="A295" s="2770"/>
      <c r="B295" s="2771">
        <v>243</v>
      </c>
      <c r="C295" s="540">
        <v>225</v>
      </c>
      <c r="D295" s="541"/>
      <c r="E295" s="534"/>
    </row>
    <row r="296" spans="1:6" ht="23.55" hidden="1" customHeight="1">
      <c r="A296" s="2770"/>
      <c r="B296" s="2771"/>
      <c r="C296" s="542">
        <v>225</v>
      </c>
      <c r="D296" s="541"/>
      <c r="E296" s="534"/>
    </row>
    <row r="297" spans="1:6" ht="23.55" hidden="1" customHeight="1">
      <c r="A297" s="2770"/>
      <c r="B297" s="2771"/>
      <c r="C297" s="542">
        <v>225</v>
      </c>
      <c r="D297" s="541"/>
      <c r="E297" s="534"/>
    </row>
    <row r="298" spans="1:6" ht="23.55" hidden="1" customHeight="1" thickBot="1">
      <c r="A298" s="2770"/>
      <c r="B298" s="2771"/>
      <c r="C298" s="543">
        <v>225</v>
      </c>
      <c r="D298" s="541"/>
      <c r="E298" s="534"/>
    </row>
    <row r="299" spans="1:6" ht="23.55" hidden="1" customHeight="1">
      <c r="A299" s="2770"/>
      <c r="B299" s="2771"/>
      <c r="C299" s="540">
        <v>226</v>
      </c>
      <c r="D299" s="541"/>
      <c r="E299" s="534"/>
    </row>
    <row r="300" spans="1:6" ht="23.55" hidden="1" customHeight="1">
      <c r="A300" s="2770"/>
      <c r="B300" s="2771"/>
      <c r="C300" s="542">
        <v>226</v>
      </c>
      <c r="D300" s="541"/>
      <c r="E300" s="534"/>
    </row>
    <row r="301" spans="1:6" ht="23.55" hidden="1" customHeight="1">
      <c r="A301" s="2770"/>
      <c r="B301" s="2771"/>
      <c r="C301" s="542">
        <v>225</v>
      </c>
      <c r="D301" s="541"/>
      <c r="E301" s="534"/>
    </row>
    <row r="302" spans="1:6" ht="23.55" hidden="1" customHeight="1" thickBot="1">
      <c r="A302" s="2770"/>
      <c r="B302" s="2771"/>
      <c r="C302" s="543">
        <v>225</v>
      </c>
      <c r="D302" s="541"/>
      <c r="E302" s="534"/>
      <c r="F302" s="552">
        <f>SUM(D295:D302)</f>
        <v>0</v>
      </c>
    </row>
    <row r="303" spans="1:6" ht="23.55" hidden="1" customHeight="1">
      <c r="A303" s="2772" t="s">
        <v>498</v>
      </c>
      <c r="B303" s="2773"/>
      <c r="C303" s="2774"/>
      <c r="D303" s="535">
        <f>SUM(D280:D302)</f>
        <v>0</v>
      </c>
      <c r="E303" s="536"/>
    </row>
    <row r="304" spans="1:6" ht="23.55" hidden="1" customHeight="1">
      <c r="A304" s="2775" t="s">
        <v>721</v>
      </c>
      <c r="B304" s="2776"/>
      <c r="C304" s="2777"/>
      <c r="D304" s="546">
        <f>D272+D303</f>
        <v>1478849.5</v>
      </c>
      <c r="E304" s="547"/>
    </row>
    <row r="305" spans="1:5" hidden="1"/>
    <row r="306" spans="1:5" ht="18" hidden="1">
      <c r="A306" s="2761" t="s">
        <v>532</v>
      </c>
      <c r="B306" s="2761"/>
      <c r="C306" s="2761"/>
      <c r="D306" s="634"/>
      <c r="E306" s="941" t="str">
        <f>'[1]ПЕЧАТЬ ПЛАН'!G174</f>
        <v>К.А. Скрипка</v>
      </c>
    </row>
    <row r="307" spans="1:5" hidden="1">
      <c r="E307" s="942"/>
    </row>
    <row r="308" spans="1:5" ht="18" hidden="1">
      <c r="A308" s="2761" t="s">
        <v>94</v>
      </c>
      <c r="B308" s="2761"/>
      <c r="C308" s="2761"/>
      <c r="D308" s="634"/>
      <c r="E308" s="941" t="str">
        <f>'[1]ПЕЧАТЬ ПЛАН'!N4</f>
        <v>Л.В. Решетько</v>
      </c>
    </row>
  </sheetData>
  <sheetProtection password="CA5A" sheet="1" objects="1" scenarios="1" formatCells="0" formatColumns="0" formatRows="0"/>
  <mergeCells count="67">
    <mergeCell ref="B246:B256"/>
    <mergeCell ref="A160:A269"/>
    <mergeCell ref="B208:C208"/>
    <mergeCell ref="B269:C269"/>
    <mergeCell ref="C221:E221"/>
    <mergeCell ref="B222:B232"/>
    <mergeCell ref="C233:E233"/>
    <mergeCell ref="B234:B244"/>
    <mergeCell ref="C245:E245"/>
    <mergeCell ref="C172:E172"/>
    <mergeCell ref="C257:E257"/>
    <mergeCell ref="B258:B268"/>
    <mergeCell ref="C160:E160"/>
    <mergeCell ref="B210:B220"/>
    <mergeCell ref="A270:C270"/>
    <mergeCell ref="A308:C308"/>
    <mergeCell ref="A281:A286"/>
    <mergeCell ref="B281:B282"/>
    <mergeCell ref="B283:B284"/>
    <mergeCell ref="B285:B286"/>
    <mergeCell ref="A287:A294"/>
    <mergeCell ref="B287:B294"/>
    <mergeCell ref="A295:A302"/>
    <mergeCell ref="B295:B302"/>
    <mergeCell ref="A303:C303"/>
    <mergeCell ref="A304:C304"/>
    <mergeCell ref="A306:C306"/>
    <mergeCell ref="A272:C272"/>
    <mergeCell ref="A274:C274"/>
    <mergeCell ref="A276:C276"/>
    <mergeCell ref="A156:C156"/>
    <mergeCell ref="A101:A155"/>
    <mergeCell ref="C196:E196"/>
    <mergeCell ref="B197:B207"/>
    <mergeCell ref="C209:E209"/>
    <mergeCell ref="B173:B183"/>
    <mergeCell ref="C184:E184"/>
    <mergeCell ref="B185:B195"/>
    <mergeCell ref="B126:B141"/>
    <mergeCell ref="B147:B149"/>
    <mergeCell ref="B150:B151"/>
    <mergeCell ref="B152:B153"/>
    <mergeCell ref="B154:B155"/>
    <mergeCell ref="B143:B146"/>
    <mergeCell ref="B161:B171"/>
    <mergeCell ref="A157:C157"/>
    <mergeCell ref="A96:C96"/>
    <mergeCell ref="A97:C97"/>
    <mergeCell ref="A98:C98"/>
    <mergeCell ref="B109:B125"/>
    <mergeCell ref="B92:B93"/>
    <mergeCell ref="B94:B95"/>
    <mergeCell ref="B83:B86"/>
    <mergeCell ref="A1:E1"/>
    <mergeCell ref="A2:E2"/>
    <mergeCell ref="B5:C5"/>
    <mergeCell ref="A8:A9"/>
    <mergeCell ref="A15:A36"/>
    <mergeCell ref="A37:C37"/>
    <mergeCell ref="A40:A41"/>
    <mergeCell ref="A44:A95"/>
    <mergeCell ref="B49:B65"/>
    <mergeCell ref="B66:B81"/>
    <mergeCell ref="B23:B36"/>
    <mergeCell ref="B16:B22"/>
    <mergeCell ref="B87:B89"/>
    <mergeCell ref="B90:B91"/>
  </mergeCells>
  <pageMargins left="0.39370078740157483" right="0.23622047244094491" top="0.39370078740157483" bottom="0.23622047244094491" header="0.31496062992125984" footer="0.19685039370078741"/>
  <pageSetup paperSize="9" scale="65" fitToHeight="8" orientation="portrait" r:id="rId1"/>
  <rowBreaks count="1" manualBreakCount="1">
    <brk id="15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К ЗАЩИТЕ бюджета</vt:lpstr>
      <vt:lpstr>КФО 2</vt:lpstr>
      <vt:lpstr>КФО 5</vt:lpstr>
      <vt:lpstr>КФО 4</vt:lpstr>
      <vt:lpstr>расшифровка 6</vt:lpstr>
      <vt:lpstr>ПРОВЕРКА</vt:lpstr>
      <vt:lpstr>ПЕЧАТЬ СВОД</vt:lpstr>
      <vt:lpstr>ПЕЧАТЬ ПЛАН</vt:lpstr>
      <vt:lpstr>Пояснительная з...</vt:lpstr>
      <vt:lpstr>'К ЗАЩИТЕ бюджета'!Заголовки_для_печати</vt:lpstr>
      <vt:lpstr>название</vt:lpstr>
      <vt:lpstr>наименование</vt:lpstr>
      <vt:lpstr>'К ЗАЩИТЕ бюджета'!Область_печати</vt:lpstr>
      <vt:lpstr>'КФО 2'!Область_печати</vt:lpstr>
      <vt:lpstr>'КФО 4'!Область_печати</vt:lpstr>
      <vt:lpstr>'КФО 5'!Область_печати</vt:lpstr>
      <vt:lpstr>'ПЕЧАТЬ ПЛАН'!Область_печати</vt:lpstr>
      <vt:lpstr>'ПЕЧАТЬ СВОД'!Область_печати</vt:lpstr>
      <vt:lpstr>'Пояснительная з...'!Область_печати</vt:lpstr>
      <vt:lpstr>ПРОВЕРКА!Область_печати</vt:lpstr>
      <vt:lpstr>'расшифровка 6'!Область_печати</vt:lpstr>
      <vt:lpstr>С_УЧЕТОМ_ИЗМЕНЕНИЙ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Главный бухгалтер</cp:lastModifiedBy>
  <cp:lastPrinted>2024-06-19T22:56:08Z</cp:lastPrinted>
  <dcterms:created xsi:type="dcterms:W3CDTF">2016-11-02T07:05:09Z</dcterms:created>
  <dcterms:modified xsi:type="dcterms:W3CDTF">2024-06-25T23:58:16Z</dcterms:modified>
</cp:coreProperties>
</file>